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heme/theme1.xml" ContentType="application/vnd.openxmlformats-officedocument.theme+xml"/>
  <Override PartName="/xl/drawings/drawing5.xml" ContentType="application/vnd.openxmlformats-officedocument.drawing+xml"/>
  <Override PartName="/xl/externalLinks/externalLink1.xml" ContentType="application/vnd.openxmlformats-officedocument.spreadsheetml.externalLink+xml"/>
  <Override PartName="/xl/metadata.xml" ContentType="application/vnd.openxmlformats-officedocument.spreadsheetml.sheetMetadata+xml"/>
  <Override PartName="/docProps/app.xml" ContentType="application/vnd.openxmlformats-officedocument.extended-properties+xml"/>
  <Override PartName="/docProps/custom.xml" ContentType="application/vnd.openxmlformats-officedocument.custom-properties+xml"/>
  <Override PartName="/xl/calcChain.xml" ContentType="application/vnd.openxmlformats-officedocument.spreadsheetml.calcChain+xml"/>
  <Override PartName="/customXml/itemProps1.xml" ContentType="application/vnd.openxmlformats-officedocument.customXmlProperties+xml"/>
  <Override PartName="/xl/ctrlProps/ctrlProp1.xml" ContentType="application/vnd.ms-excel.contro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codeName="ThisWorkbook"/>
  <mc:AlternateContent xmlns:mc="http://schemas.openxmlformats.org/markup-compatibility/2006">
    <mc:Choice Requires="x15">
      <x15ac:absPath xmlns:x15ac="http://schemas.microsoft.com/office/spreadsheetml/2010/11/ac" url="https://mysite.bhpbilliton.com/personal/graeme_pitt_bhp_com/Documents/Projects/DD Supply Chain Scheduling/PSS5 DM/"/>
    </mc:Choice>
  </mc:AlternateContent>
  <xr:revisionPtr revIDLastSave="19" documentId="8_{C138E9B3-5F81-48BD-ACC9-99077CDA7ED3}" xr6:coauthVersionLast="47" xr6:coauthVersionMax="47" xr10:uidLastSave="{9AE1A5EF-38FB-41A3-AD33-754D4266A3C8}"/>
  <workbookProtection lockStructure="1"/>
  <bookViews>
    <workbookView xWindow="-120" yWindow="-120" windowWidth="38640" windowHeight="23640" activeTab="1" xr2:uid="{00000000-000D-0000-FFFF-FFFF00000000}"/>
  </bookViews>
  <sheets>
    <sheet name="Instructions" sheetId="12" r:id="rId1"/>
    <sheet name="LoadPlan" sheetId="1" r:id="rId2"/>
    <sheet name="InterimLoadPlan" sheetId="10" r:id="rId3"/>
    <sheet name="FirstHatchClearance" sheetId="2" r:id="rId4"/>
    <sheet name="ExampleLoadPlan" sheetId="8" r:id="rId5"/>
  </sheets>
  <externalReferences>
    <externalReference r:id="rId6"/>
  </externalReferences>
  <definedNames>
    <definedName name="aft" localSheetId="4">ExampleLoadPlan!$AG$29</definedName>
    <definedName name="aft" localSheetId="2">InterimLoadPlan!$AC$21</definedName>
    <definedName name="aft">LoadPlan!$AG$29</definedName>
    <definedName name="air" localSheetId="4">ExampleLoadPlan!$AK$29</definedName>
    <definedName name="air" localSheetId="2">InterimLoadPlan!$AG$21</definedName>
    <definedName name="air">LoadPlan!$AK$29</definedName>
    <definedName name="alongside" localSheetId="4">ExampleLoadPlan!$I$16</definedName>
    <definedName name="alongside" localSheetId="2">InterimLoadPlan!#REF!</definedName>
    <definedName name="alongside">LoadPlan!$I$16</definedName>
    <definedName name="arrival_aft" localSheetId="4">ExampleLoadPlan!$AP$6</definedName>
    <definedName name="arrival_aft" localSheetId="2">InterimLoadPlan!$AL$6</definedName>
    <definedName name="arrival_aft">LoadPlan!$AP$6</definedName>
    <definedName name="arrival_forward" localSheetId="4">ExampleLoadPlan!$AO$6</definedName>
    <definedName name="arrival_forward" localSheetId="2">InterimLoadPlan!$AK$6</definedName>
    <definedName name="arrival_forward">LoadPlan!$AO$6</definedName>
    <definedName name="ballast" localSheetId="4">ExampleLoadPlan!$N$30</definedName>
    <definedName name="ballast" localSheetId="2">InterimLoadPlan!$J$22</definedName>
    <definedName name="ballast">LoadPlan!$N$30</definedName>
    <definedName name="ballast_in_hold" localSheetId="4">ExampleLoadPlan!$N$29</definedName>
    <definedName name="ballast_in_hold" localSheetId="2">InterimLoadPlan!$J$21</definedName>
    <definedName name="ballast_in_hold">LoadPlan!$N$29</definedName>
    <definedName name="ballast_rate" localSheetId="4">ExampleLoadPlan!$AI$2</definedName>
    <definedName name="ballast_rate" localSheetId="2">InterimLoadPlan!$AE$2</definedName>
    <definedName name="ballast_rate">LoadPlan!$AI$2</definedName>
    <definedName name="berth" localSheetId="4">ExampleLoadPlan!$F$16</definedName>
    <definedName name="berth" localSheetId="2">InterimLoadPlan!#REF!</definedName>
    <definedName name="berth">LoadPlan!$F$16</definedName>
    <definedName name="berth_labels" localSheetId="4">ExampleLoadPlan!$F$2:$F$9</definedName>
    <definedName name="berth_labels" localSheetId="2">InterimLoadPlan!$B$2:$B$9</definedName>
    <definedName name="berth_labels">LoadPlan!$F$2:$F$9</definedName>
    <definedName name="berths" localSheetId="4">ExampleLoadPlan!$F$2:$G$9</definedName>
    <definedName name="berths" localSheetId="2">InterimLoadPlan!$B$2:$C$9</definedName>
    <definedName name="berths">LoadPlan!$F$2:$G$9</definedName>
    <definedName name="bmpercent" localSheetId="4">ExampleLoadPlan!$AM$29</definedName>
    <definedName name="bmpercent" localSheetId="2">InterimLoadPlan!$AI$21</definedName>
    <definedName name="bmpercent">LoadPlan!$AM$29</definedName>
    <definedName name="cargo1" localSheetId="4">ExampleLoadPlan!$N$4</definedName>
    <definedName name="cargo1" localSheetId="2">InterimLoadPlan!$J$4</definedName>
    <definedName name="cargo1">LoadPlan!$N$4</definedName>
    <definedName name="cargo1_stowage" localSheetId="4">ExampleLoadPlan!$U$4</definedName>
    <definedName name="cargo1_stowage" localSheetId="2">InterimLoadPlan!$Q$4</definedName>
    <definedName name="cargo1_stowage">LoadPlan!$U$4</definedName>
    <definedName name="cargo1_target" localSheetId="4">ExampleLoadPlan!$W$4</definedName>
    <definedName name="cargo1_target" localSheetId="2">InterimLoadPlan!$S$4</definedName>
    <definedName name="cargo1_target">LoadPlan!$W$4</definedName>
    <definedName name="cargo2" localSheetId="4">ExampleLoadPlan!$N$6</definedName>
    <definedName name="cargo2" localSheetId="2">InterimLoadPlan!$J$6</definedName>
    <definedName name="cargo2">LoadPlan!$N$6</definedName>
    <definedName name="cargo2_stowage" localSheetId="4">ExampleLoadPlan!$U$6</definedName>
    <definedName name="cargo2_stowage" localSheetId="2">InterimLoadPlan!$Q$6</definedName>
    <definedName name="cargo2_stowage">LoadPlan!$U$6</definedName>
    <definedName name="cargo2_target" localSheetId="4">ExampleLoadPlan!$W$6</definedName>
    <definedName name="cargo2_target" localSheetId="2">InterimLoadPlan!$S$6</definedName>
    <definedName name="cargo2_target">LoadPlan!$W$6</definedName>
    <definedName name="comment" localSheetId="4">ExampleLoadPlan!$W$29</definedName>
    <definedName name="comment" localSheetId="2">InterimLoadPlan!$S$21</definedName>
    <definedName name="comment">LoadPlan!$W$29</definedName>
    <definedName name="ControllerCheck" localSheetId="4">ExampleLoadPlan!$AK$26</definedName>
    <definedName name="ControllerCheck" localSheetId="2">InterimLoadPlan!$AG$18</definedName>
    <definedName name="ControllerCheck">LoadPlan!$AK$26</definedName>
    <definedName name="dead_weight" localSheetId="4">ExampleLoadPlan!$AI$6</definedName>
    <definedName name="dead_weight" localSheetId="2">InterimLoadPlan!$AE$6</definedName>
    <definedName name="dead_weight">LoadPlan!$AI$6</definedName>
    <definedName name="discharging_port" localSheetId="4">ExampleLoadPlan!$T$10</definedName>
    <definedName name="discharging_port" localSheetId="2">InterimLoadPlan!$P$10</definedName>
    <definedName name="discharging_port">LoadPlan!$T$10</definedName>
    <definedName name="drafts" localSheetId="4">ExampleLoadPlan!$AC$30:$AH$52,ExampleLoadPlan!$AC$54:$AH$55</definedName>
    <definedName name="drafts" localSheetId="2">InterimLoadPlan!$Y$22:$AD$44,InterimLoadPlan!$Y$46:$AD$47</definedName>
    <definedName name="drafts">LoadPlan!$AC$30:$AH$52,LoadPlan!$AC$54:$AH$55</definedName>
    <definedName name="drafts_aft" localSheetId="4">ExampleLoadPlan!$AG$30:$AG$55</definedName>
    <definedName name="drafts_aft" localSheetId="2">InterimLoadPlan!$AC$22:$AC$47</definedName>
    <definedName name="drafts_aft">LoadPlan!$AG$30:$AG$55</definedName>
    <definedName name="drafts_deepest" localSheetId="4">ExampleLoadPlan!$M$16</definedName>
    <definedName name="drafts_deepest" localSheetId="2">InterimLoadPlan!#REF!</definedName>
    <definedName name="drafts_deepest">LoadPlan!$M$16</definedName>
    <definedName name="drafts_forward" localSheetId="4">ExampleLoadPlan!$AC$30:$AC$55</definedName>
    <definedName name="drafts_forward" localSheetId="2">InterimLoadPlan!$Y$22:$Y$47</definedName>
    <definedName name="drafts_forward">LoadPlan!$AC$30:$AC$55</definedName>
    <definedName name="drafts_mid" localSheetId="4">ExampleLoadPlan!$AE$30:$AE$55</definedName>
    <definedName name="drafts_mid" localSheetId="2">InterimLoadPlan!$AA$22:$AA$47</definedName>
    <definedName name="drafts_mid">LoadPlan!$AE$30:$AE$55</definedName>
    <definedName name="EditableCells" localSheetId="4">ExampleLoadPlan!$P$2,ExampleLoadPlan!$R$2,ExampleLoadPlan!$W$2,ExampleLoadPlan!$AG$2,ExampleLoadPlan!$AP$2,ExampleLoadPlan!$W$10,ExampleLoadPlan!$AD$10,ExampleLoadPlan!$AK$2,ExampleLoadPlan!$P$4,ExampleLoadPlan!$Y$4,ExampleLoadPlan!$AK$4,ExampleLoadPlan!$P$6,ExampleLoadPlan!$Y$6,ExampleLoadPlan!$W$8,ExampleLoadPlan!$AA$8,ExampleLoadPlan!$AD$4,ExampleLoadPlan!$AO$8,ExampleLoadPlan!$AP$8,ExampleLoadPlan!$AO$10,ExampleLoadPlan!$AP$10,ExampleLoadPlan!$AC$24,ExampleLoadPlan!$S$29,ExampleLoadPlan!$R$30,ExampleLoadPlan!$AC$30:$AH$30,ExampleLoadPlan!$AK$30:$AP$52,ExampleLoadPlan!$H$31:$AH$52,ExampleLoadPlan!$H$54:$AH$55,ExampleLoadPlan!$AK$54:$AP$55</definedName>
    <definedName name="EditableCells" localSheetId="2">InterimLoadPlan!$L$2,InterimLoadPlan!$N$2,InterimLoadPlan!$S$2,InterimLoadPlan!$AC$2,InterimLoadPlan!$AL$2,InterimLoadPlan!$S$10,InterimLoadPlan!$Z$10,InterimLoadPlan!$AG$2,InterimLoadPlan!$L$4,InterimLoadPlan!$U$4,InterimLoadPlan!$AG$4,InterimLoadPlan!$L$6,InterimLoadPlan!$U$6,InterimLoadPlan!$S$8,InterimLoadPlan!$W$8,InterimLoadPlan!$Z$4,InterimLoadPlan!$AK$8,InterimLoadPlan!$AL$8,InterimLoadPlan!$AK$10,InterimLoadPlan!$AL$10,InterimLoadPlan!$Y$16,InterimLoadPlan!$O$21,InterimLoadPlan!$N$22,InterimLoadPlan!$Y$22:$AD$22,InterimLoadPlan!$AG$22:$AL$44,InterimLoadPlan!$D$23:$AD$44,InterimLoadPlan!$D$46:$AD$47,InterimLoadPlan!$AG$46:$AL$47</definedName>
    <definedName name="EditableCells">LoadPlan!$P$2,LoadPlan!$R$2,LoadPlan!$W$2,LoadPlan!$AG$2,LoadPlan!$AP$2,LoadPlan!$W$10,LoadPlan!$AD$10,LoadPlan!$AK$2,LoadPlan!$P$4,LoadPlan!$Y$4,LoadPlan!$AK$4,LoadPlan!$P$6,LoadPlan!$Y$6,LoadPlan!$W$8,LoadPlan!$AA$8,LoadPlan!$AD$4,LoadPlan!$AO$8,LoadPlan!$AP$8,LoadPlan!$AO$10,LoadPlan!$AP$10,LoadPlan!$AC$24,LoadPlan!$S$29,LoadPlan!$R$30,LoadPlan!$AC$30:$AH$30,LoadPlan!$AK$30:$AP$52,LoadPlan!$H$31:$AH$52,LoadPlan!$H$54:$AH$55,LoadPlan!$AK$54:$AP$55</definedName>
    <definedName name="FirstHatchClearanceDate">FirstHatchClearance!$C$17</definedName>
    <definedName name="FirstHatchClearanceSignature">FirstHatchClearance!$C$18</definedName>
    <definedName name="FirstHatchClearanceUser">FirstHatchClearance!$C$19</definedName>
    <definedName name="forward" localSheetId="4">ExampleLoadPlan!$AC$29</definedName>
    <definedName name="forward" localSheetId="2">InterimLoadPlan!$Y$21</definedName>
    <definedName name="forward">LoadPlan!$AC$29</definedName>
    <definedName name="grade" localSheetId="4">ExampleLoadPlan!$M$30</definedName>
    <definedName name="grade" localSheetId="2">InterimLoadPlan!$I$22</definedName>
    <definedName name="grade">LoadPlan!$M$30</definedName>
    <definedName name="grade_filter" localSheetId="4">ExampleLoadPlan!$G$10:$G$11</definedName>
    <definedName name="grade_filter" localSheetId="2">InterimLoadPlan!$C$10:$C$12</definedName>
    <definedName name="grade_filter">LoadPlan!$G$10:$G$11</definedName>
    <definedName name="grade_lookup" localSheetId="4">ExampleLoadPlan!$H$2:$I$12</definedName>
    <definedName name="grade_lookup" localSheetId="2">InterimLoadPlan!$D$2:$E$12</definedName>
    <definedName name="grade_lookup">LoadPlan!$H$2:$I$12</definedName>
    <definedName name="hold" localSheetId="4">ExampleLoadPlan!$I$30</definedName>
    <definedName name="hold" localSheetId="2">InterimLoadPlan!$E$22</definedName>
    <definedName name="hold">LoadPlan!$I$30</definedName>
    <definedName name="holds" localSheetId="4">ExampleLoadPlan!$O$18,ExampleLoadPlan!$R$18,ExampleLoadPlan!$U$18,ExampleLoadPlan!$X$18,ExampleLoadPlan!$AA$18,ExampleLoadPlan!$AD$18,ExampleLoadPlan!$AG$18,ExampleLoadPlan!$AJ$18,ExampleLoadPlan!$AM$18</definedName>
    <definedName name="holds" localSheetId="2">InterimLoadPlan!#REF!,InterimLoadPlan!#REF!,InterimLoadPlan!#REF!,InterimLoadPlan!#REF!,InterimLoadPlan!#REF!,InterimLoadPlan!#REF!,InterimLoadPlan!#REF!,InterimLoadPlan!#REF!,InterimLoadPlan!#REF!</definedName>
    <definedName name="holds">LoadPlan!$O$18,LoadPlan!$R$18,LoadPlan!$U$18,LoadPlan!$X$18,LoadPlan!$AA$18,LoadPlan!$AD$18,LoadPlan!$AG$18,LoadPlan!$AJ$18,LoadPlan!$AM$18</definedName>
    <definedName name="IMO" localSheetId="4">ExampleLoadPlan!$AF$2</definedName>
    <definedName name="IMO" localSheetId="2">InterimLoadPlan!$AB$2</definedName>
    <definedName name="IMO">LoadPlan!$AF$2</definedName>
    <definedName name="json" localSheetId="4">ExampleLoadPlan!$O$23</definedName>
    <definedName name="json" localSheetId="2">InterimLoadPlan!$K$15</definedName>
    <definedName name="json">LoadPlan!$O$23</definedName>
    <definedName name="last_cargo" localSheetId="4">ExampleLoadPlan!$AB$10</definedName>
    <definedName name="last_cargo" localSheetId="2">InterimLoadPlan!$X$10</definedName>
    <definedName name="last_cargo">LoadPlan!$AB$10</definedName>
    <definedName name="loader" localSheetId="4">ExampleLoadPlan!$H$30</definedName>
    <definedName name="loader" localSheetId="2">InterimLoadPlan!$D$22</definedName>
    <definedName name="loader">LoadPlan!$H$30</definedName>
    <definedName name="LoaderList" localSheetId="4">ExampleLoadPlan!$AP$24:$AP$26</definedName>
    <definedName name="LoaderList" localSheetId="2">InterimLoadPlan!$AL$16:$AL$18</definedName>
    <definedName name="LoaderList">LoadPlan!$AP$24:$AP$26</definedName>
    <definedName name="mid" localSheetId="4">ExampleLoadPlan!$AE$29</definedName>
    <definedName name="mid" localSheetId="2">InterimLoadPlan!$AA$21</definedName>
    <definedName name="mid">LoadPlan!$AE$29</definedName>
    <definedName name="no_loaders" localSheetId="4">ExampleLoadPlan!$T$8</definedName>
    <definedName name="no_loaders" localSheetId="2">InterimLoadPlan!$P$8</definedName>
    <definedName name="no_loaders">LoadPlan!$T$8</definedName>
    <definedName name="nomination" localSheetId="4">ExampleLoadPlan!$X$8</definedName>
    <definedName name="nomination" localSheetId="2">InterimLoadPlan!$T$8</definedName>
    <definedName name="nomination">LoadPlan!$X$8</definedName>
    <definedName name="NonInterim" localSheetId="4">ExampleLoadPlan!$AG$2,ExampleLoadPlan!$AP$2,ExampleLoadPlan!$W$10,ExampleLoadPlan!$AD$10,ExampleLoadPlan!$AK$2,ExampleLoadPlan!$AK$4,ExampleLoadPlan!$AO$8,ExampleLoadPlan!$AP$8,ExampleLoadPlan!$AO$10,ExampleLoadPlan!$AP$10,ExampleLoadPlan!$S$29,ExampleLoadPlan!$R$30,ExampleLoadPlan!$AC$30:$AH$30,ExampleLoadPlan!$AK$30:$AP$52,ExampleLoadPlan!$AK$54:$AP$55,ExampleLoadPlan!$N$31:$AH$52,ExampleLoadPlan!$H$54:$AH$55</definedName>
    <definedName name="NonInterim" localSheetId="2">InterimLoadPlan!$AC$2,InterimLoadPlan!$AL$2,InterimLoadPlan!$S$10,InterimLoadPlan!$Z$10,InterimLoadPlan!$AG$2,InterimLoadPlan!$AG$4,InterimLoadPlan!$AK$8,InterimLoadPlan!$AL$8,InterimLoadPlan!$AK$10,InterimLoadPlan!$AL$10,InterimLoadPlan!$O$21,InterimLoadPlan!$N$22,InterimLoadPlan!$Y$22:$AD$22,InterimLoadPlan!$AG$22:$AL$44,InterimLoadPlan!$AG$46:$AL$47,InterimLoadPlan!$J$23:$AD$44,InterimLoadPlan!$D$46:$AD$47</definedName>
    <definedName name="NonInterim">LoadPlan!$AG$2,LoadPlan!$AP$2,LoadPlan!$W$10,LoadPlan!$AD$10,LoadPlan!$AK$2,LoadPlan!$AK$4,LoadPlan!$AO$8,LoadPlan!$AP$8,LoadPlan!$AO$10,LoadPlan!$AP$10,LoadPlan!$S$29,LoadPlan!$R$30,LoadPlan!$AC$30:$AH$30,LoadPlan!$AK$30:$AP$52,LoadPlan!$AK$54:$AP$55,LoadPlan!$N$31:$AH$52,LoadPlan!$H$54:$AH$55</definedName>
    <definedName name="operation" localSheetId="4">ExampleLoadPlan!$N$30</definedName>
    <definedName name="operation" localSheetId="2">InterimLoadPlan!$J$22</definedName>
    <definedName name="operation">LoadPlan!$N$30</definedName>
    <definedName name="Password">LoadPlan!$F$12:$L$12</definedName>
    <definedName name="plan_date" localSheetId="4">ExampleLoadPlan!$R$2</definedName>
    <definedName name="plan_date" localSheetId="2">InterimLoadPlan!$N$2</definedName>
    <definedName name="plan_date">LoadPlan!$R$2</definedName>
    <definedName name="plan_time" localSheetId="4">ExampleLoadPlan!$T$2</definedName>
    <definedName name="plan_time" localSheetId="2">InterimLoadPlan!$P$2</definedName>
    <definedName name="plan_time">LoadPlan!$T$2</definedName>
    <definedName name="plan_version" localSheetId="4">ExampleLoadPlan!$M$2</definedName>
    <definedName name="plan_version" localSheetId="2">InterimLoadPlan!$I$2</definedName>
    <definedName name="plan_version">LoadPlan!$M$2</definedName>
    <definedName name="pour" localSheetId="4">ExampleLoadPlan!$F$30</definedName>
    <definedName name="pour" localSheetId="2">InterimLoadPlan!$B$22</definedName>
    <definedName name="pour">LoadPlan!$F$30</definedName>
    <definedName name="pour_ballast" localSheetId="4">ExampleLoadPlan!$U$30:$V$55</definedName>
    <definedName name="pour_ballast" localSheetId="2">InterimLoadPlan!$Q$22:$R$47</definedName>
    <definedName name="pour_ballast">LoadPlan!$U$30:$V$55</definedName>
    <definedName name="pour_data" localSheetId="4">ExampleLoadPlan!$I$31:$M$55</definedName>
    <definedName name="pour_data" localSheetId="2">InterimLoadPlan!$E$23:$I$47</definedName>
    <definedName name="pour_data">LoadPlan!$I$31:$M$55</definedName>
    <definedName name="pour_grades" localSheetId="4">ExampleLoadPlan!$M$30:$M$55</definedName>
    <definedName name="pour_grades" localSheetId="2">InterimLoadPlan!$I$22:$I$47</definedName>
    <definedName name="pour_grades">LoadPlan!$M$30:$M$55</definedName>
    <definedName name="pour_holds" localSheetId="4">ExampleLoadPlan!$I$30:$J$56</definedName>
    <definedName name="pour_holds" localSheetId="2">InterimLoadPlan!$E$22:$F$48</definedName>
    <definedName name="pour_holds">LoadPlan!$I$30:$J$56</definedName>
    <definedName name="pour_indexes" localSheetId="4">ExampleLoadPlan!$F$30:$F$55</definedName>
    <definedName name="pour_indexes" localSheetId="2">InterimLoadPlan!$B$22:$B$47</definedName>
    <definedName name="pour_indexes">LoadPlan!$F$30:$F$55</definedName>
    <definedName name="pour_numbers" localSheetId="4">ExampleLoadPlan!$F$30:$H$55</definedName>
    <definedName name="pour_numbers" localSheetId="2">InterimLoadPlan!$B$22:$D$47</definedName>
    <definedName name="pour_numbers">LoadPlan!$F$30:$H$55</definedName>
    <definedName name="pour_tonnes" localSheetId="4">ExampleLoadPlan!$K$30:$L$55</definedName>
    <definedName name="pour_tonnes" localSheetId="2">InterimLoadPlan!$G$22:$H$47</definedName>
    <definedName name="pour_tonnes">LoadPlan!$K$30:$L$55</definedName>
    <definedName name="PourDetails" localSheetId="4">ExampleLoadPlan!$W$30:$AH$30,ExampleLoadPlan!$AK$30:$AP$30,ExampleLoadPlan!$H$31:$AH$52,ExampleLoadPlan!$AK$31:$AP$52,ExampleLoadPlan!$H$54:$AH$55,ExampleLoadPlan!$AK$54:$AP$55</definedName>
    <definedName name="PourDetails" localSheetId="2">InterimLoadPlan!$S$22:$AD$22,InterimLoadPlan!$AG$22:$AL$22,InterimLoadPlan!$D$23:$AD$44,InterimLoadPlan!$AG$23:$AL$44,InterimLoadPlan!$D$46:$AD$47,InterimLoadPlan!$AG$46:$AL$47</definedName>
    <definedName name="PourDetails">LoadPlan!$W$30:$AH$30,LoadPlan!$AK$30:$AP$30,LoadPlan!$H$31:$AH$52,LoadPlan!$AK$31:$AP$52,LoadPlan!$H$54:$AH$55,LoadPlan!$AK$54:$AP$55</definedName>
    <definedName name="_xlnm.Print_Area" localSheetId="4">ExampleLoadPlan!$F$2:$AP$57</definedName>
    <definedName name="_xlnm.Print_Area" localSheetId="3">FirstHatchClearance!$B$2:$D$22</definedName>
    <definedName name="_xlnm.Print_Area" localSheetId="2">InterimLoadPlan!$B$2:$AL$49</definedName>
    <definedName name="_xlnm.Print_Area" localSheetId="1">LoadPlan!$F$2:$AP$57</definedName>
    <definedName name="product_descriptions" localSheetId="4">ExampleLoadPlan!$J$2:$J$12</definedName>
    <definedName name="product_descriptions" localSheetId="2">InterimLoadPlan!$F$2:$F$12</definedName>
    <definedName name="product_descriptions">LoadPlan!$J$2:$J$12</definedName>
    <definedName name="product_grades" localSheetId="4">ExampleLoadPlan!$H$2:$H$12</definedName>
    <definedName name="product_grades" localSheetId="2">InterimLoadPlan!$D$2:$D$12</definedName>
    <definedName name="product_grades">LoadPlan!$H$2:$H$12</definedName>
    <definedName name="products" localSheetId="4">ExampleLoadPlan!$H$2:$L$11</definedName>
    <definedName name="products" localSheetId="2">InterimLoadPlan!$D$2:$H$12</definedName>
    <definedName name="products">LoadPlan!$H$2:$L$12</definedName>
    <definedName name="QR_Code" localSheetId="4">ExampleLoadPlan!$G$58</definedName>
    <definedName name="QR_Code" localSheetId="2">InterimLoadPlan!$C$50</definedName>
    <definedName name="QR_Code">LoadPlan!$G$58</definedName>
    <definedName name="remarks" localSheetId="4">[1]LoadPlan!#REF!</definedName>
    <definedName name="remarks" localSheetId="2">[1]LoadPlan!#REF!</definedName>
    <definedName name="remarks">[1]LoadPlan!#REF!</definedName>
    <definedName name="sailing_aft" localSheetId="4">ExampleLoadPlan!#REF!</definedName>
    <definedName name="sailing_aft" localSheetId="2">InterimLoadPlan!#REF!</definedName>
    <definedName name="sailing_aft">LoadPlan!#REF!</definedName>
    <definedName name="sailing_forward" localSheetId="4">ExampleLoadPlan!#REF!</definedName>
    <definedName name="sailing_forward" localSheetId="2">InterimLoadPlan!#REF!</definedName>
    <definedName name="sailing_forward">LoadPlan!#REF!</definedName>
    <definedName name="sentinel" localSheetId="4">ExampleLoadPlan!$F$11</definedName>
    <definedName name="sentinel" localSheetId="2">InterimLoadPlan!$B$12</definedName>
    <definedName name="sentinel">LoadPlan!$F$11</definedName>
    <definedName name="sfpercent" localSheetId="4">ExampleLoadPlan!$AO$29</definedName>
    <definedName name="sfpercent" localSheetId="2">InterimLoadPlan!$AK$21</definedName>
    <definedName name="sfpercent">LoadPlan!$AO$29</definedName>
    <definedName name="summer_draft" localSheetId="4">ExampleLoadPlan!$AI$4</definedName>
    <definedName name="summer_draft" localSheetId="2">InterimLoadPlan!$AE$4</definedName>
    <definedName name="summer_draft">LoadPlan!$AI$4</definedName>
    <definedName name="TerminalCheck" localSheetId="4">ExampleLoadPlan!$AL$26</definedName>
    <definedName name="TerminalCheck" localSheetId="2">InterimLoadPlan!$AH$18</definedName>
    <definedName name="TerminalCheck">LoadPlan!$AL$26</definedName>
    <definedName name="TerminalDate" localSheetId="4">ExampleLoadPlan!$R$23</definedName>
    <definedName name="TerminalDate" localSheetId="2">InterimLoadPlan!$N$15</definedName>
    <definedName name="TerminalDate">LoadPlan!$R$23</definedName>
    <definedName name="TerminalSignature" localSheetId="4">ExampleLoadPlan!$R$24</definedName>
    <definedName name="TerminalSignature" localSheetId="2">InterimLoadPlan!$N$16</definedName>
    <definedName name="TerminalSignature">LoadPlan!$R$24</definedName>
    <definedName name="TerminalUser" localSheetId="4">ExampleLoadPlan!$R$25</definedName>
    <definedName name="TerminalUser" localSheetId="2">InterimLoadPlan!$N$17</definedName>
    <definedName name="TerminalUser">LoadPlan!$R$25</definedName>
    <definedName name="tides" localSheetId="4">ExampleLoadPlan!$C$5:$D$1653</definedName>
    <definedName name="tides" localSheetId="2">InterimLoadPlan!#REF!</definedName>
    <definedName name="tides">LoadPlan!$C$5:$D$1653</definedName>
    <definedName name="tides_hl" localSheetId="4">ExampleLoadPlan!$A$5:$A$1653</definedName>
    <definedName name="tides_hl" localSheetId="2">InterimLoadPlan!#REF!</definedName>
    <definedName name="tides_hl">LoadPlan!$A$5:$A$1653</definedName>
    <definedName name="tides_times" localSheetId="4">ExampleLoadPlan!$C$5:$C$1653</definedName>
    <definedName name="tides_times" localSheetId="2">InterimLoadPlan!#REF!</definedName>
    <definedName name="tides_times">LoadPlan!$C$5:$C$1653</definedName>
    <definedName name="time" localSheetId="4">ExampleLoadPlan!$U$30</definedName>
    <definedName name="time" localSheetId="2">InterimLoadPlan!$Q$22</definedName>
    <definedName name="time">LoadPlan!$U$30</definedName>
    <definedName name="tolerance1" localSheetId="4">ExampleLoadPlan!$AB$4</definedName>
    <definedName name="tolerance1" localSheetId="2">InterimLoadPlan!$X$4</definedName>
    <definedName name="tolerance1">LoadPlan!$AB$4</definedName>
    <definedName name="tolerance2" localSheetId="4">ExampleLoadPlan!$AB$6</definedName>
    <definedName name="tolerance2" localSheetId="2">InterimLoadPlan!$X$6</definedName>
    <definedName name="tolerance2">LoadPlan!$AB$6</definedName>
    <definedName name="tonnes" localSheetId="4">ExampleLoadPlan!$K$30</definedName>
    <definedName name="tonnes" localSheetId="2">InterimLoadPlan!$G$22</definedName>
    <definedName name="tonnes">LoadPlan!$K$30</definedName>
    <definedName name="tonnes_per_centimeter" localSheetId="4">ExampleLoadPlan!$AI$8</definedName>
    <definedName name="tonnes_per_centimeter" localSheetId="2">InterimLoadPlan!$AE$8</definedName>
    <definedName name="tonnes_per_centimeter">LoadPlan!$AI$8</definedName>
    <definedName name="total_known_weights" localSheetId="4">ExampleLoadPlan!$AI$10</definedName>
    <definedName name="total_known_weights" localSheetId="2">InterimLoadPlan!$AE$10</definedName>
    <definedName name="total_known_weights">LoadPlan!$AI$10</definedName>
    <definedName name="trim" localSheetId="4">ExampleLoadPlan!$AI$30</definedName>
    <definedName name="trim" localSheetId="2">InterimLoadPlan!$AE$22</definedName>
    <definedName name="trim">LoadPlan!$AI$30</definedName>
    <definedName name="UnderKeelClearance" localSheetId="4">ExampleLoadPlan!$13:$16</definedName>
    <definedName name="UnderKeelClearance" localSheetId="2">InterimLoadPlan!#REF!</definedName>
    <definedName name="UnderKeelClearance">LoadPlan!$13:$16</definedName>
    <definedName name="vessel" localSheetId="4">ExampleLoadPlan!$U$2</definedName>
    <definedName name="vessel" localSheetId="2">InterimLoadPlan!$Q$2</definedName>
    <definedName name="vessel">LoadPlan!$U$2</definedName>
    <definedName name="vessel_name">FirstHatchClearance!$D$3</definedName>
    <definedName name="VesselDate" localSheetId="4">ExampleLoadPlan!$AB$23</definedName>
    <definedName name="VesselDate" localSheetId="2">InterimLoadPlan!$X$15</definedName>
    <definedName name="VesselDate">LoadPlan!$AB$23</definedName>
    <definedName name="VesselSignature" localSheetId="4">ExampleLoadPlan!$AB$24</definedName>
    <definedName name="VesselSignature" localSheetId="2">InterimLoadPlan!$X$16</definedName>
    <definedName name="VesselSignature">LoadPlan!$AB$24</definedName>
    <definedName name="VesselUser" localSheetId="4">ExampleLoadPlan!$AB$25</definedName>
    <definedName name="VesselUser" localSheetId="2">InterimLoadPlan!$X$17</definedName>
    <definedName name="VesselUser">LoadPlan!$AB$25</definedName>
    <definedName name="voyage" localSheetId="4">ExampleLoadPlan!$AN$2</definedName>
    <definedName name="voyage" localSheetId="2">InterimLoadPlan!$AJ$2</definedName>
    <definedName name="voyage">LoadPlan!$AN$2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2" i="10" l="1"/>
  <c r="C10" i="10"/>
  <c r="G12" i="1" l="1"/>
  <c r="U6" i="8"/>
  <c r="U4" i="8"/>
  <c r="P6" i="8"/>
  <c r="P4" i="8"/>
  <c r="G11" i="1"/>
  <c r="G10" i="1"/>
  <c r="L6" i="10" l="1"/>
  <c r="Q6" i="10"/>
  <c r="Q4" i="10"/>
  <c r="L4" i="10"/>
  <c r="U6" i="1" l="1"/>
  <c r="AS8" i="1" s="1"/>
  <c r="U4" i="1"/>
  <c r="AS6" i="1" s="1"/>
  <c r="P6" i="1"/>
  <c r="P4" i="1"/>
  <c r="AR55" i="1"/>
  <c r="AS31" i="1" l="1"/>
  <c r="AR54" i="1"/>
  <c r="AR31" i="1"/>
  <c r="AR32" i="1"/>
  <c r="AR33" i="1"/>
  <c r="AR34" i="1"/>
  <c r="AR35" i="1"/>
  <c r="AR36" i="1"/>
  <c r="AR37" i="1"/>
  <c r="AR38" i="1"/>
  <c r="AR39" i="1"/>
  <c r="AR40" i="1"/>
  <c r="AR41" i="1"/>
  <c r="AR42" i="1"/>
  <c r="AR43" i="1"/>
  <c r="AR44" i="1"/>
  <c r="AR45" i="1"/>
  <c r="AR46" i="1"/>
  <c r="AR47" i="1"/>
  <c r="AR48" i="1"/>
  <c r="AR49" i="1"/>
  <c r="AR50" i="1"/>
  <c r="AR51" i="1"/>
  <c r="AR52" i="1"/>
  <c r="AR30" i="1"/>
  <c r="D3" i="2" l="1"/>
  <c r="Q49" i="10" l="1"/>
  <c r="G49" i="10"/>
  <c r="G51" i="10" s="1"/>
  <c r="AE47" i="10"/>
  <c r="AE46" i="10"/>
  <c r="B24" i="10"/>
  <c r="B25" i="10" s="1"/>
  <c r="AO23" i="10"/>
  <c r="AB4" i="10"/>
  <c r="AB6" i="10" l="1"/>
  <c r="AB8" i="10" s="1"/>
  <c r="B26" i="10"/>
  <c r="AO25" i="10"/>
  <c r="AO24" i="10"/>
  <c r="AB23" i="8"/>
  <c r="AB25" i="8"/>
  <c r="U57" i="8"/>
  <c r="K57" i="8"/>
  <c r="K59" i="8" s="1"/>
  <c r="AR55" i="8"/>
  <c r="AI55" i="8"/>
  <c r="AR54" i="8"/>
  <c r="AI54" i="8"/>
  <c r="AR52" i="8"/>
  <c r="AI52" i="8"/>
  <c r="AR51" i="8"/>
  <c r="AI51" i="8"/>
  <c r="AR50" i="8"/>
  <c r="AI50" i="8"/>
  <c r="AR49" i="8"/>
  <c r="AI49" i="8"/>
  <c r="AR48" i="8"/>
  <c r="AI48" i="8"/>
  <c r="AR47" i="8"/>
  <c r="AI47" i="8"/>
  <c r="AR46" i="8"/>
  <c r="AI46" i="8"/>
  <c r="AR45" i="8"/>
  <c r="AI45" i="8"/>
  <c r="AR44" i="8"/>
  <c r="AI44" i="8"/>
  <c r="AR43" i="8"/>
  <c r="AI43" i="8"/>
  <c r="AR42" i="8"/>
  <c r="AI42" i="8"/>
  <c r="AR41" i="8"/>
  <c r="AI41" i="8"/>
  <c r="AR40" i="8"/>
  <c r="AI40" i="8"/>
  <c r="AR39" i="8"/>
  <c r="AI39" i="8"/>
  <c r="AR38" i="8"/>
  <c r="AI38" i="8"/>
  <c r="AR37" i="8"/>
  <c r="AI37" i="8"/>
  <c r="AR36" i="8"/>
  <c r="AI36" i="8"/>
  <c r="AR35" i="8"/>
  <c r="AI35" i="8"/>
  <c r="AR34" i="8"/>
  <c r="AI34" i="8"/>
  <c r="AR33" i="8"/>
  <c r="AI33" i="8"/>
  <c r="AR32" i="8"/>
  <c r="AI32" i="8"/>
  <c r="F32" i="8"/>
  <c r="F33" i="8" s="1"/>
  <c r="AS31" i="8"/>
  <c r="AR31" i="8"/>
  <c r="AI31" i="8"/>
  <c r="AR30" i="8"/>
  <c r="AI30" i="8"/>
  <c r="AS29" i="8"/>
  <c r="R25" i="8"/>
  <c r="AR25" i="8" s="1"/>
  <c r="AS24" i="8"/>
  <c r="AR24" i="8"/>
  <c r="R23" i="8"/>
  <c r="AR23" i="8" s="1"/>
  <c r="O21" i="8"/>
  <c r="O20" i="8"/>
  <c r="AS18" i="8"/>
  <c r="AR18" i="8"/>
  <c r="R18" i="8"/>
  <c r="R20" i="8" s="1"/>
  <c r="M16" i="8"/>
  <c r="W14" i="8"/>
  <c r="AA14" i="8" s="1"/>
  <c r="AE14" i="8" s="1"/>
  <c r="AI14" i="8" s="1"/>
  <c r="AM14" i="8" s="1"/>
  <c r="T14" i="8"/>
  <c r="X14" i="8" s="1"/>
  <c r="AS10" i="8"/>
  <c r="G11" i="8"/>
  <c r="AS4" i="8"/>
  <c r="B27" i="10" l="1"/>
  <c r="AO26" i="10"/>
  <c r="AR26" i="8"/>
  <c r="AS8" i="8"/>
  <c r="AF6" i="8"/>
  <c r="AR57" i="8"/>
  <c r="AB14" i="8"/>
  <c r="W16" i="8"/>
  <c r="Y16" i="8" s="1"/>
  <c r="F34" i="8"/>
  <c r="AS33" i="8"/>
  <c r="S16" i="8"/>
  <c r="U16" i="8" s="1"/>
  <c r="U18" i="8"/>
  <c r="R21" i="8"/>
  <c r="AS32" i="8"/>
  <c r="D8" i="2"/>
  <c r="B28" i="10" l="1"/>
  <c r="AO27" i="10"/>
  <c r="F35" i="8"/>
  <c r="AS34" i="8"/>
  <c r="U21" i="8"/>
  <c r="X18" i="8"/>
  <c r="U20" i="8"/>
  <c r="AF14" i="8"/>
  <c r="AA16" i="8"/>
  <c r="AC16" i="8" s="1"/>
  <c r="AI52" i="1"/>
  <c r="AI51" i="1"/>
  <c r="AI50" i="1"/>
  <c r="AI49" i="1"/>
  <c r="B29" i="10" l="1"/>
  <c r="AO28" i="10"/>
  <c r="AJ14" i="8"/>
  <c r="AE16" i="8"/>
  <c r="AG16" i="8" s="1"/>
  <c r="F36" i="8"/>
  <c r="AS35" i="8"/>
  <c r="AA18" i="8"/>
  <c r="X20" i="8"/>
  <c r="X21" i="8"/>
  <c r="B30" i="10" l="1"/>
  <c r="AO29" i="10"/>
  <c r="F37" i="8"/>
  <c r="AS36" i="8"/>
  <c r="AA20" i="8"/>
  <c r="AA21" i="8"/>
  <c r="AD18" i="8"/>
  <c r="AN14" i="8"/>
  <c r="AM16" i="8" s="1"/>
  <c r="AO16" i="8" s="1"/>
  <c r="AI16" i="8"/>
  <c r="AK16" i="8" s="1"/>
  <c r="B31" i="10" l="1"/>
  <c r="AO30" i="10"/>
  <c r="AD20" i="8"/>
  <c r="AD21" i="8"/>
  <c r="AG18" i="8"/>
  <c r="F38" i="8"/>
  <c r="AS37" i="8"/>
  <c r="AS10" i="1"/>
  <c r="AS4" i="1"/>
  <c r="AS18" i="1"/>
  <c r="AS29" i="1"/>
  <c r="AR18" i="1"/>
  <c r="AS24" i="1"/>
  <c r="AR24" i="1"/>
  <c r="B32" i="10" l="1"/>
  <c r="AO31" i="10"/>
  <c r="AG21" i="8"/>
  <c r="AJ18" i="8"/>
  <c r="AG20" i="8"/>
  <c r="F39" i="8"/>
  <c r="AS38" i="8"/>
  <c r="AR57" i="1"/>
  <c r="D6" i="2"/>
  <c r="D5" i="2"/>
  <c r="D4" i="2"/>
  <c r="B33" i="10" l="1"/>
  <c r="AO32" i="10"/>
  <c r="AM18" i="8"/>
  <c r="AJ20" i="8"/>
  <c r="AJ21" i="8"/>
  <c r="F40" i="8"/>
  <c r="AS39" i="8"/>
  <c r="U57" i="1"/>
  <c r="K57" i="1"/>
  <c r="K59" i="1" s="1"/>
  <c r="AI55" i="1"/>
  <c r="AI54" i="1"/>
  <c r="AI48" i="1"/>
  <c r="AI47" i="1"/>
  <c r="AI46" i="1"/>
  <c r="AI45" i="1"/>
  <c r="AI44" i="1"/>
  <c r="AI43" i="1"/>
  <c r="AI42" i="1"/>
  <c r="AI41" i="1"/>
  <c r="AI40" i="1"/>
  <c r="AI39" i="1"/>
  <c r="AI38" i="1"/>
  <c r="AI37" i="1"/>
  <c r="AI36" i="1"/>
  <c r="AI35" i="1"/>
  <c r="AI34" i="1"/>
  <c r="AI33" i="1"/>
  <c r="AI32" i="1"/>
  <c r="F32" i="1"/>
  <c r="AS32" i="1" s="1"/>
  <c r="AI31" i="1"/>
  <c r="AI30" i="1"/>
  <c r="O21" i="1"/>
  <c r="O20" i="1"/>
  <c r="R18" i="1"/>
  <c r="R21" i="1" s="1"/>
  <c r="M16" i="1"/>
  <c r="W14" i="1"/>
  <c r="AA14" i="1" s="1"/>
  <c r="AE14" i="1" s="1"/>
  <c r="AI14" i="1" s="1"/>
  <c r="AM14" i="1" s="1"/>
  <c r="T14" i="1"/>
  <c r="S16" i="1" l="1"/>
  <c r="U16" i="1" s="1"/>
  <c r="X14" i="1" a="1"/>
  <c r="X14" i="1" s="1"/>
  <c r="AB14" i="1" s="1" a="1"/>
  <c r="AB14" i="1" s="1"/>
  <c r="B34" i="10"/>
  <c r="AO33" i="10"/>
  <c r="AM20" i="8"/>
  <c r="AM21" i="8"/>
  <c r="F41" i="8"/>
  <c r="AS40" i="8"/>
  <c r="F33" i="1"/>
  <c r="AS33" i="1" s="1"/>
  <c r="AF4" i="1"/>
  <c r="AF6" i="1"/>
  <c r="U18" i="1"/>
  <c r="R20" i="1"/>
  <c r="B35" i="10" l="1"/>
  <c r="AO34" i="10"/>
  <c r="F42" i="8"/>
  <c r="AS41" i="8"/>
  <c r="F34" i="1"/>
  <c r="AS34" i="1" s="1"/>
  <c r="AF8" i="1"/>
  <c r="U21" i="1"/>
  <c r="U20" i="1"/>
  <c r="X18" i="1"/>
  <c r="W16" i="1"/>
  <c r="Y16" i="1" s="1"/>
  <c r="B36" i="10" l="1"/>
  <c r="AO35" i="10"/>
  <c r="F43" i="8"/>
  <c r="AS42" i="8"/>
  <c r="F35" i="1"/>
  <c r="AS35" i="1" s="1"/>
  <c r="X20" i="1"/>
  <c r="AA18" i="1"/>
  <c r="X21" i="1"/>
  <c r="AA16" i="1"/>
  <c r="AC16" i="1" s="1"/>
  <c r="AF14" i="1"/>
  <c r="B37" i="10" l="1"/>
  <c r="AO36" i="10"/>
  <c r="F44" i="8"/>
  <c r="AS43" i="8"/>
  <c r="F36" i="1"/>
  <c r="AS36" i="1" s="1"/>
  <c r="AA20" i="1"/>
  <c r="AD18" i="1"/>
  <c r="AA21" i="1"/>
  <c r="AJ14" i="1"/>
  <c r="AE16" i="1"/>
  <c r="AG16" i="1" s="1"/>
  <c r="B38" i="10" l="1"/>
  <c r="AO37" i="10"/>
  <c r="F45" i="8"/>
  <c r="Q16" i="8" s="1"/>
  <c r="AS44" i="8"/>
  <c r="F37" i="1"/>
  <c r="AS37" i="1" s="1"/>
  <c r="AD21" i="1"/>
  <c r="AD20" i="1"/>
  <c r="AG18" i="1"/>
  <c r="AI16" i="1"/>
  <c r="AK16" i="1" s="1"/>
  <c r="AN14" i="1"/>
  <c r="AM16" i="1" s="1"/>
  <c r="AO16" i="1" s="1"/>
  <c r="B39" i="10" l="1"/>
  <c r="AO38" i="10"/>
  <c r="F46" i="8"/>
  <c r="AS45" i="8"/>
  <c r="F38" i="1"/>
  <c r="AS38" i="1" s="1"/>
  <c r="AG21" i="1"/>
  <c r="AG20" i="1"/>
  <c r="AJ18" i="1"/>
  <c r="B40" i="10" l="1"/>
  <c r="AO39" i="10"/>
  <c r="F47" i="8"/>
  <c r="AS46" i="8"/>
  <c r="F39" i="1"/>
  <c r="AS39" i="1" s="1"/>
  <c r="AJ20" i="1"/>
  <c r="AM18" i="1"/>
  <c r="AJ21" i="1"/>
  <c r="B41" i="10" l="1"/>
  <c r="AO40" i="10"/>
  <c r="F48" i="8"/>
  <c r="AS47" i="8"/>
  <c r="F40" i="1"/>
  <c r="AS40" i="1" s="1"/>
  <c r="AM20" i="1"/>
  <c r="AM21" i="1"/>
  <c r="B42" i="10" l="1"/>
  <c r="AO41" i="10"/>
  <c r="F49" i="8"/>
  <c r="AS48" i="8"/>
  <c r="F41" i="1"/>
  <c r="AS41" i="1" s="1"/>
  <c r="B43" i="10" l="1"/>
  <c r="AO42" i="10"/>
  <c r="F50" i="8"/>
  <c r="AS49" i="8"/>
  <c r="F42" i="1"/>
  <c r="AS42" i="1" s="1"/>
  <c r="B44" i="10" l="1"/>
  <c r="AO43" i="10"/>
  <c r="F51" i="8"/>
  <c r="AS50" i="8"/>
  <c r="F43" i="1"/>
  <c r="AS43" i="1" s="1"/>
  <c r="B46" i="10" l="1"/>
  <c r="AO44" i="10"/>
  <c r="F52" i="8"/>
  <c r="AS51" i="8"/>
  <c r="F44" i="1"/>
  <c r="AS44" i="1" s="1"/>
  <c r="B47" i="10" l="1"/>
  <c r="AO47" i="10" s="1"/>
  <c r="AO46" i="10"/>
  <c r="F54" i="8"/>
  <c r="AS52" i="8"/>
  <c r="F45" i="1"/>
  <c r="AS45" i="1" s="1"/>
  <c r="AO49" i="10" l="1"/>
  <c r="AN2" i="10" s="1"/>
  <c r="F55" i="8"/>
  <c r="AS55" i="8" s="1"/>
  <c r="AS54" i="8"/>
  <c r="F46" i="1"/>
  <c r="AS46" i="1" s="1"/>
  <c r="AS57" i="8" l="1"/>
  <c r="AR20" i="8" s="1"/>
  <c r="F47" i="1"/>
  <c r="AS47" i="1" s="1"/>
  <c r="F48" i="1" l="1"/>
  <c r="AS48" i="1" s="1"/>
  <c r="F49" i="1" l="1"/>
  <c r="AS49" i="1" s="1"/>
  <c r="F50" i="1" l="1"/>
  <c r="AS50" i="1" s="1"/>
  <c r="F51" i="1" l="1"/>
  <c r="AS51" i="1" s="1"/>
  <c r="F52" i="1" l="1"/>
  <c r="AS52" i="1" s="1"/>
  <c r="F54" i="1" l="1"/>
  <c r="AS54" i="1" l="1"/>
  <c r="Q16" i="1"/>
  <c r="F55" i="1"/>
  <c r="AS55" i="1" s="1"/>
  <c r="AS57" i="1" l="1"/>
  <c r="AR20" i="1" s="1"/>
  <c r="AS25" i="8" l="1"/>
  <c r="AS23" i="8"/>
  <c r="AS26" i="8" l="1"/>
  <c r="R23" i="1" l="1"/>
  <c r="R25" i="1"/>
  <c r="AR25" i="1" s="1"/>
  <c r="AR23" i="1" l="1"/>
  <c r="AR26" i="1" s="1"/>
  <c r="X15" i="10" l="1"/>
  <c r="X17" i="10"/>
  <c r="AF4" i="8" l="1"/>
  <c r="AF8" i="8" s="1"/>
  <c r="G10" i="8"/>
  <c r="AS6" i="8" l="1"/>
  <c r="AB25" i="1" l="1"/>
  <c r="AS25" i="1" s="1"/>
  <c r="AB23" i="1"/>
  <c r="AS23" i="1" s="1"/>
  <c r="AS26" i="1" s="1"/>
  <c r="AF17" i="10"/>
  <c r="AJ25" i="1"/>
  <c r="AJ23" i="1"/>
  <c r="C19" i="2"/>
  <c r="E19" i="2"/>
  <c r="Z25" i="8"/>
  <c r="Z23" i="8"/>
  <c r="Z24" i="8"/>
  <c r="AF16" i="10"/>
  <c r="AO2" i="10"/>
  <c r="N2" i="10"/>
  <c r="Z25" i="1"/>
  <c r="Z23" i="1"/>
  <c r="Z24" i="1"/>
  <c r="O23" i="1"/>
  <c r="AS2" i="1"/>
  <c r="O23" i="8"/>
  <c r="AS2" i="8"/>
  <c r="R2" i="8"/>
  <c r="AS20" i="8"/>
  <c r="AJ24" i="1"/>
  <c r="V17" i="10"/>
  <c r="V15" i="10"/>
  <c r="V16" i="10"/>
  <c r="AJ25" i="8"/>
  <c r="AJ23" i="8"/>
  <c r="AJ24" i="8"/>
  <c r="AS20" i="1"/>
  <c r="R2" i="1"/>
  <c r="B17" i="2"/>
  <c r="C17" i="2"/>
  <c r="E18" i="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<sst xmlns="http://schemas.openxmlformats.org/spreadsheetml/2006/main" count="503" uniqueCount="224">
  <si>
    <t>Loading Plan Version</t>
  </si>
  <si>
    <t>Ballast Pumping Rate</t>
  </si>
  <si>
    <t>NEWMAN FINES</t>
  </si>
  <si>
    <t xml:space="preserve">Summer Draft     </t>
  </si>
  <si>
    <t>No. of loaders</t>
  </si>
  <si>
    <t>Pour No.</t>
  </si>
  <si>
    <t>Cargo</t>
  </si>
  <si>
    <t>Grade</t>
  </si>
  <si>
    <t>Ballast Operations</t>
  </si>
  <si>
    <t>Comments</t>
  </si>
  <si>
    <t xml:space="preserve">BALLAST IN CARGO HOLD (Y/N)  </t>
  </si>
  <si>
    <t>Trim</t>
  </si>
  <si>
    <t>Air Draft</t>
  </si>
  <si>
    <t>Hold No.</t>
  </si>
  <si>
    <t>Tonnes</t>
  </si>
  <si>
    <t>Fwd.</t>
  </si>
  <si>
    <t>Mid</t>
  </si>
  <si>
    <t>Aft</t>
  </si>
  <si>
    <t>BM %*</t>
  </si>
  <si>
    <t>SF % *</t>
  </si>
  <si>
    <t xml:space="preserve">Total Ballast Onboard  </t>
  </si>
  <si>
    <t>MT</t>
  </si>
  <si>
    <t>←Arrival Port Hedland→</t>
  </si>
  <si>
    <t>Stripping</t>
  </si>
  <si>
    <t>JIMF</t>
  </si>
  <si>
    <t>YANDI FINES</t>
  </si>
  <si>
    <t>CH6 COMPLETED</t>
  </si>
  <si>
    <t>CH4 COMPLETED</t>
  </si>
  <si>
    <t>DRAFT CHECK</t>
  </si>
  <si>
    <t>Total Cargo</t>
  </si>
  <si>
    <t>Total Deballast Time</t>
  </si>
  <si>
    <t>MAC FINES</t>
  </si>
  <si>
    <t>Index</t>
  </si>
  <si>
    <t>Loader</t>
  </si>
  <si>
    <t>JIMBLEBAR FINES</t>
  </si>
  <si>
    <t>JINBAO FINES</t>
  </si>
  <si>
    <t>YF</t>
  </si>
  <si>
    <t>MF</t>
  </si>
  <si>
    <t>JF</t>
  </si>
  <si>
    <t>NF</t>
  </si>
  <si>
    <t>NBL</t>
  </si>
  <si>
    <t>X</t>
  </si>
  <si>
    <t>NOTE:- PLEASE FILL ONLY THE WHITE COLOURED CELLS</t>
  </si>
  <si>
    <t>Last Cargo</t>
  </si>
  <si>
    <t>Discharging Port</t>
  </si>
  <si>
    <t>Nomination #</t>
  </si>
  <si>
    <t>A</t>
  </si>
  <si>
    <t>B</t>
  </si>
  <si>
    <t>C</t>
  </si>
  <si>
    <t>D</t>
  </si>
  <si>
    <t>E</t>
  </si>
  <si>
    <t>F</t>
  </si>
  <si>
    <t>G</t>
  </si>
  <si>
    <t>H</t>
  </si>
  <si>
    <t>hl</t>
  </si>
  <si>
    <t>number</t>
  </si>
  <si>
    <t>WAST date &amp; time</t>
  </si>
  <si>
    <t>height</t>
  </si>
  <si>
    <t>Port Hedland Predicted Times and
Heights of High and Low Waters</t>
  </si>
  <si>
    <t>Low Water</t>
  </si>
  <si>
    <t>Clearance</t>
  </si>
  <si>
    <t>Berth</t>
  </si>
  <si>
    <t>Under Keel Clearance</t>
  </si>
  <si>
    <t>Pour Number</t>
  </si>
  <si>
    <t>Deepest Draft</t>
  </si>
  <si>
    <t>Alongside</t>
  </si>
  <si>
    <t>First Hatch No</t>
  </si>
  <si>
    <t>First Cargo Grade</t>
  </si>
  <si>
    <t>First Pour Total Tonnes</t>
  </si>
  <si>
    <t>BHP requests your agreement in this regard and therefor requires the completion of this form with the Master's signature prior to berthing.</t>
  </si>
  <si>
    <t>Your agent will advise our requirements on actual first grade for loading with your daily berthing prospects as per usual.</t>
  </si>
  <si>
    <r>
      <t>Kindly complete this form and email to the below BHP shipping office (with cc to your agent)</t>
    </r>
    <r>
      <rPr>
        <sz val="11"/>
        <color rgb="FFC00000"/>
        <rFont val="Arial"/>
        <family val="2"/>
      </rPr>
      <t xml:space="preserve"> no later than 4hr prior to your scheduled POB time.</t>
    </r>
  </si>
  <si>
    <t>Vessel Name:</t>
  </si>
  <si>
    <t>Yes</t>
  </si>
  <si>
    <t>/</t>
  </si>
  <si>
    <t>:</t>
  </si>
  <si>
    <t>Are all cargo holds/hatches clean, dry and free of cargo residues and debris and ready to receive cargo?</t>
  </si>
  <si>
    <t>*Note* please pass a copy of this to the attending draft surveyor upon their boarding shortly after berthing.</t>
  </si>
  <si>
    <t>shippingoperations@bhpbilliton.com</t>
  </si>
  <si>
    <t>Furthermore upon completions of all fast at berth, we request that the vessel ensures that the first hold for loading is opened promptly and ready to accept cargo.</t>
  </si>
  <si>
    <t>Added First Hatch Clearance</t>
  </si>
  <si>
    <t>Added Under Keel Clearance</t>
  </si>
  <si>
    <t>Added Commercial Barcodes</t>
  </si>
  <si>
    <t>Added the Instructions Tab</t>
  </si>
  <si>
    <t>First version used by Ship Masters</t>
  </si>
  <si>
    <t>Barcode proof of concept</t>
  </si>
  <si>
    <t>IMO</t>
  </si>
  <si>
    <t>Added IMO and IMO validation, and revision to json schema</t>
  </si>
  <si>
    <t>A member of the BHP Billiton Group which is headquartered in Australia. Registered Office: Level 16, 171 Collins Street Melbourne Victoria 3000 Australia, ABN 49 004 028 077 Registered in Australia</t>
  </si>
  <si>
    <t>First Hatch Clearance Form</t>
  </si>
  <si>
    <t>The above declaration is in the interests of efficiently turning around your vessel in a timely manner.  BHP will be in a position to commence loading your vessel immediately after 'ship fast' and your berthing drafts have been read by the draft surveyor.  All clear will be given by the draft surveyor to commence loading before boarding your vessel basis the above mentioned.</t>
  </si>
  <si>
    <t>Please note - A ship to shore radio will no be provided to the vessel until the Draft Surveyor has boarded therefore if you require the terminal to stop loading then please sound the ship whistle for approximately 3 seconds.</t>
  </si>
  <si>
    <t>Email:</t>
  </si>
  <si>
    <t>1.10</t>
  </si>
  <si>
    <t>1.0</t>
  </si>
  <si>
    <t>Added validation to all fields and related conditional formatting</t>
  </si>
  <si>
    <t>IRON ORE</t>
  </si>
  <si>
    <t>NEWMAN BLENDED LUMP</t>
  </si>
  <si>
    <t>Time Required
(hours)</t>
  </si>
  <si>
    <t>Added interim load plan</t>
  </si>
  <si>
    <r>
      <t>m</t>
    </r>
    <r>
      <rPr>
        <vertAlign val="superscript"/>
        <sz val="10"/>
        <rFont val="Arial"/>
        <family val="2"/>
      </rPr>
      <t>3</t>
    </r>
    <r>
      <rPr>
        <sz val="10"/>
        <rFont val="Arial"/>
        <family val="2"/>
      </rPr>
      <t>/hr</t>
    </r>
  </si>
  <si>
    <r>
      <t>t/m</t>
    </r>
    <r>
      <rPr>
        <vertAlign val="superscript"/>
        <sz val="10"/>
        <color theme="1"/>
        <rFont val="Arial"/>
        <family val="2"/>
      </rPr>
      <t>3</t>
    </r>
  </si>
  <si>
    <t>Contract
Target</t>
  </si>
  <si>
    <t>Date</t>
  </si>
  <si>
    <t>Vessel</t>
  </si>
  <si>
    <t>Voyage #</t>
  </si>
  <si>
    <t>Plan
Total</t>
  </si>
  <si>
    <t>Grade Total</t>
  </si>
  <si>
    <t>(Calculated) Draught</t>
  </si>
  <si>
    <t>(Calculated) Maximum</t>
  </si>
  <si>
    <t>YNDF</t>
  </si>
  <si>
    <t>MACF</t>
  </si>
  <si>
    <t>JMBF</t>
  </si>
  <si>
    <t>NHGF</t>
  </si>
  <si>
    <t>NBLL</t>
  </si>
  <si>
    <t>Changed validation rule for pours, changed product references in Json</t>
  </si>
  <si>
    <t>Added protections against cut, and speed improvements to enhance usability</t>
  </si>
  <si>
    <t>Added clearing of first hatch clearance signature on pour change, and expanded to 24 pours</t>
  </si>
  <si>
    <t>Fixed bug on saving, and another in interim load plans</t>
  </si>
  <si>
    <t>Added TPC and fixed bug with Json</t>
  </si>
  <si>
    <t>Cargo
Grade</t>
  </si>
  <si>
    <t>t/cm</t>
  </si>
  <si>
    <t>Stow-
age</t>
  </si>
  <si>
    <t>Added second contract tollerance, added to instructions,added trim conditional formating</t>
  </si>
  <si>
    <t>1.5</t>
  </si>
  <si>
    <t>Contract
Tolerance</t>
  </si>
  <si>
    <t>Main Port China</t>
  </si>
  <si>
    <t>CAPE NELSON</t>
  </si>
  <si>
    <t>1</t>
  </si>
  <si>
    <t>NO</t>
  </si>
  <si>
    <t>Po. Wbt 4 p/s (99%)</t>
  </si>
  <si>
    <t>Po. Wbt 5 p/s (99%) Apt 27%</t>
  </si>
  <si>
    <t>Po. Wbt 3 p/s (99%)</t>
  </si>
  <si>
    <t>Po. Wbt 2 p/s (99%)</t>
  </si>
  <si>
    <t>Po. Wbt 1 p/s (99%) Fpt 99%</t>
  </si>
  <si>
    <t>CH5 COMPLETED</t>
  </si>
  <si>
    <t>CH3 COMPLETED</t>
  </si>
  <si>
    <t>CH9 COMPLETED</t>
  </si>
  <si>
    <t>CH7 COMPLETED</t>
  </si>
  <si>
    <t>CH1 COMPLETED</t>
  </si>
  <si>
    <t>CH8 COMPLETED</t>
  </si>
  <si>
    <t>CH2 COMPLETED</t>
  </si>
  <si>
    <t xml:space="preserve">Added button visability control </t>
  </si>
  <si>
    <t>Fixed bug in signing time and sending blank json</t>
  </si>
  <si>
    <t xml:space="preserve">Added test send to PMAC button </t>
  </si>
  <si>
    <t>Added 2021 tide data left 2 months of 2020 tide data in sheet so it can go live in 2020</t>
  </si>
  <si>
    <t>Added user friendly error handling of upload service message</t>
  </si>
  <si>
    <t xml:space="preserve">Fixed problems with nearly blank worksheet send e.g no product </t>
  </si>
  <si>
    <t>Removed barcode</t>
  </si>
  <si>
    <t>APPROVAL OF PLAN by Ship Master or Delegate</t>
  </si>
  <si>
    <t>APPROVAL OF PLAN by BHP Terminal Representative</t>
  </si>
  <si>
    <t>APPROVAL of Ship Master or Delegate</t>
  </si>
  <si>
    <t>MAC LOW GRADE</t>
  </si>
  <si>
    <t>NEWMAN LOW GRADE</t>
  </si>
  <si>
    <t>JIMBLEBAR LOW GRADE</t>
  </si>
  <si>
    <t>YANDI LOW GRADE</t>
  </si>
  <si>
    <t>NLGF</t>
  </si>
  <si>
    <t>MLGF</t>
  </si>
  <si>
    <t>JLGF</t>
  </si>
  <si>
    <t>YLGF</t>
  </si>
  <si>
    <t>Added Product 1 First and Product 2 First</t>
  </si>
  <si>
    <t>Removed product order tabs and updated instructions</t>
  </si>
  <si>
    <t>Ship Master's or 
Delegates Name</t>
  </si>
  <si>
    <t>Made send to BHP always visible</t>
  </si>
  <si>
    <t>Remove connection between no loaders and allowed loader letters on pours</t>
  </si>
  <si>
    <t>Production endpoint ready</t>
  </si>
  <si>
    <t>2.0</t>
  </si>
  <si>
    <t>Fix the sticky error bug in detecting change</t>
  </si>
  <si>
    <t>Drafts</t>
  </si>
  <si>
    <t>Arrival</t>
  </si>
  <si>
    <t>Sailing</t>
  </si>
  <si>
    <t>Aft.</t>
  </si>
  <si>
    <t>Hold</t>
  </si>
  <si>
    <t>Total</t>
  </si>
  <si>
    <t>Tank Top Capacity</t>
  </si>
  <si>
    <t xml:space="preserve">                   </t>
  </si>
  <si>
    <t>Deadweight</t>
  </si>
  <si>
    <t>No Deviation from above plan without prior approval of Ship Master</t>
  </si>
  <si>
    <t>Survey Comments</t>
  </si>
  <si>
    <t>Total Known Weights</t>
  </si>
  <si>
    <t xml:space="preserve">Sea Water Density
(in Air) </t>
  </si>
  <si>
    <t>Macro Free version</t>
  </si>
  <si>
    <t>Tonnes per Centimeter</t>
  </si>
  <si>
    <t>Without prejudice to or limiting the content of this document, the vessel’s master and owner have read and understood the contents of the Port Authority’s notices (the Port Notices) and are aware of the information and recommendations contained in the Port Notices regarding the safe use of and appropriate measures to be taken by the master and crew when entering, departing from, accessing, berthing at, alongside at, loading at and using Port Hedland and the Terminal.</t>
  </si>
  <si>
    <t>Without prejudice to or limiting the above paragraphs, the vessel's master and the owner of the vessel acknowledge and agree that the use of the Terminal and (i) any services relating to or arising out of or in connection with the use of the Terminal provided by any person and (ii) any services provided by the Terminal operator or its Personnel (collectively Service), are provided on the following basis:</t>
  </si>
  <si>
    <t>A. the Terminal operator makes no warranty and accepts no liability or responsibility with respect to the use of the Terminal or any act or omission or any failure of any person providing any Service or any information, statement, direction, or instruction (Information) provided (or not provided) to the vessel's master, owner or crew by the Terminal operator or its Personnel and any access to or use of the Terminal or any Service or Information by the vessel is at the sole risk of the vessel's master and owner;</t>
  </si>
  <si>
    <t>B. in consideration of the Terminal operator allowing the vessel to use the Terminal, each of the vessel's master, owner and the vessel's agent releases the Terminal operator and its Personnel from all claims which they have or may have or may in the future have against the Terminal operator or its Personnel, whether relating to or arising out of or in connection with the use of the Terminal, or any Service, or Information provided (or not provided) by the Terminal operator or its Personnel, to the fullest extent permitted by law and irrespective of any negligence of the Terminal operator or any of its Personnel, including (without limitation) claims for any personal injury, death, or damage to or loss of the vessel or any other property owned, hired or in the possession of any of the vessel's master, owner and the vessel's agent;</t>
  </si>
  <si>
    <t>C. the consequences of any event arising as a result of the use of the Terminal or any act or omission or failure of any person providing any Service or any provision (or non-provision) of Information to the vessel’s master, owner or crew by the Terminal operator or its Personnel shall be determined in accordance with this letter to the exclusion of any other contract which may at any time be entered into between any of the vessel's master, owner and the vessel's agent, the Terminal operator and its Personnel and any person providing any Service or Information to the vessel's master or owner to the vessel or rendering assistance to the vessel; and</t>
  </si>
  <si>
    <t>D. notwithstanding subparagraphs a) to c), the Terminal operator shall continue to be subject to any implied condition or warranty provided by the Australian Consumer Law set out in Schedule 2 of the Competition and Consumer Act 2010 (Cth) as amended (Consumer Law) to the extent that the Consumer Law is applicable and prevents the exclusion, restriction and modification of such condition or warranty, in which event the Terminal operator limits its liability to the vessel's master, the owner of the vessel and the vessel's agent for any breach of such non-excludable implied condition or warranty to the supplying of the applicable service provided again or the payment of the cost of having the applicable service provided again, as determined by the Terminal operator.</t>
  </si>
  <si>
    <t>General Disclaimer and release of Liability</t>
  </si>
  <si>
    <t>Please read the instructions below carefully before sending this workbook.</t>
  </si>
  <si>
    <t>To create or revise a load plan:</t>
  </si>
  <si>
    <t xml:space="preserve">        2 - Always maintain a positive trim</t>
  </si>
  <si>
    <t xml:space="preserve">        3 - Commence trimming in aft hold were possible</t>
  </si>
  <si>
    <t xml:space="preserve">        4 - Due to potential requirements of vessels berthing heavy ballast (ie ballast in CH6 or CH5), where possible please avoid having load in these holds prior to pour 4. Also, where possible never have the first pour into this hold.</t>
  </si>
  <si>
    <t>Notes</t>
  </si>
  <si>
    <r>
      <t xml:space="preserve">Many cells have expected ranges. Sometimes, they are provided in drop down menus that will appear next to the cell.  You can use the menu or just type a valid value. 
If an </t>
    </r>
    <r>
      <rPr>
        <b/>
        <sz val="10"/>
        <color theme="1" tint="0.14999847407452621"/>
        <rFont val="Arial"/>
        <family val="2"/>
      </rPr>
      <t>invalid value</t>
    </r>
    <r>
      <rPr>
        <sz val="10"/>
        <color theme="1" tint="0.14999847407452621"/>
        <rFont val="Arial"/>
        <family val="2"/>
      </rPr>
      <t xml:space="preserve"> is entered, in most cases the sheet will inform you so that you can correct the value but still let the value be entered in case the validation is incorrect.</t>
    </r>
  </si>
  <si>
    <t xml:space="preserve">
Control of, and responsibility for, vessels accessing, berthing at, loading at and using BHP Billiton Port Hedland terminals (individually and collectively the Terminal) remains at all times with the vessel's Master and the Owner of the vessel irrespective of any information, statement, direction, or instruction that may be provided by BHP Billiton (the Terminal operator) or any staff, personnel, contractor, agent or representative of the Terminal operator (Personnel).</t>
  </si>
  <si>
    <r>
      <t xml:space="preserve">
The template will automatically add the date and some details of the account of the operator who typed in the signature cell. To do that, the </t>
    </r>
    <r>
      <rPr>
        <b/>
        <sz val="10"/>
        <color theme="1" tint="0.14999847407452621"/>
        <rFont val="Arial"/>
        <family val="2"/>
      </rPr>
      <t>"Enable iteractive calculation" checkbox needs to be ticked</t>
    </r>
    <r>
      <rPr>
        <sz val="10"/>
        <color theme="1" tint="0.14999847407452621"/>
        <rFont val="Arial"/>
        <family val="2"/>
      </rPr>
      <t>.
The date and time of the plan is used by BHP to help verify if a plan supersedes another. The date and time are automatically calculated and updated any time a pour detail is changed.</t>
    </r>
  </si>
  <si>
    <t>Revised instructions sheet</t>
  </si>
  <si>
    <r>
      <rPr>
        <b/>
        <sz val="10"/>
        <color theme="1" tint="0.14999847407452621"/>
        <rFont val="Arial"/>
        <family val="2"/>
      </rPr>
      <t xml:space="preserve">Do not use copy-paste or cut-and-paste. </t>
    </r>
    <r>
      <rPr>
        <sz val="10"/>
        <color theme="1" tint="0.14999847407452621"/>
        <rFont val="Arial"/>
        <family val="2"/>
      </rPr>
      <t xml:space="preserve">This will break the structure of the template (e.g. the merged cells).
</t>
    </r>
    <r>
      <rPr>
        <b/>
        <sz val="10"/>
        <color theme="1" tint="0.14999847407452621"/>
        <rFont val="Arial"/>
        <family val="2"/>
      </rPr>
      <t>For multiple load plans, use separate workbooks.</t>
    </r>
    <r>
      <rPr>
        <sz val="10"/>
        <color theme="1" tint="0.14999847407452621"/>
        <rFont val="Arial"/>
        <family val="2"/>
      </rPr>
      <t xml:space="preserve"> For example, one workbook for Cargo Product 1 first, and a second workbook for cargo Product 2 first.</t>
    </r>
  </si>
  <si>
    <t>The following terminal limits apply:</t>
  </si>
  <si>
    <r>
      <rPr>
        <b/>
        <sz val="16"/>
        <color theme="5" tint="-0.249977111117893"/>
        <rFont val="Arial"/>
        <family val="2"/>
      </rPr>
      <t>Amending an existing load plan for Dual Loading:</t>
    </r>
    <r>
      <rPr>
        <b/>
        <sz val="16"/>
        <color theme="1" tint="0.14999847407452621"/>
        <rFont val="Arial"/>
        <family val="2"/>
      </rPr>
      <t xml:space="preserve">
</t>
    </r>
  </si>
  <si>
    <t>JINGBAO FINES</t>
  </si>
  <si>
    <t>Fix some cut and paste issues and selecting the blank product from drop down</t>
  </si>
  <si>
    <t>2.2</t>
  </si>
  <si>
    <r>
      <rPr>
        <b/>
        <sz val="10"/>
        <color theme="1" tint="0.14999847407452621"/>
        <rFont val="Arial"/>
        <family val="2"/>
      </rPr>
      <t xml:space="preserve">1.    Set the </t>
    </r>
    <r>
      <rPr>
        <b/>
        <sz val="10"/>
        <color theme="5" tint="-0.249977111117893"/>
        <rFont val="Arial"/>
        <family val="2"/>
      </rPr>
      <t>"No. of loaders"</t>
    </r>
    <r>
      <rPr>
        <b/>
        <sz val="10"/>
        <color theme="1" tint="0.14999847407452621"/>
        <rFont val="Arial"/>
        <family val="2"/>
      </rPr>
      <t xml:space="preserve"> in the header to two (2).</t>
    </r>
    <r>
      <rPr>
        <sz val="10"/>
        <color theme="1" tint="0.14999847407452621"/>
        <rFont val="Arial"/>
        <family val="2"/>
      </rPr>
      <t xml:space="preserve">
</t>
    </r>
    <r>
      <rPr>
        <b/>
        <sz val="10"/>
        <color theme="1" tint="0.14999847407452621"/>
        <rFont val="Arial"/>
        <family val="2"/>
      </rPr>
      <t xml:space="preserve">2.    Click on a cell under the </t>
    </r>
    <r>
      <rPr>
        <b/>
        <sz val="10"/>
        <color theme="5" tint="-0.249977111117893"/>
        <rFont val="Arial"/>
        <family val="2"/>
      </rPr>
      <t>"Loader"</t>
    </r>
    <r>
      <rPr>
        <b/>
        <sz val="10"/>
        <color theme="1" tint="0.14999847407452621"/>
        <rFont val="Arial"/>
        <family val="2"/>
      </rPr>
      <t xml:space="preserve"> column.</t>
    </r>
    <r>
      <rPr>
        <sz val="10"/>
        <color theme="1" tint="0.14999847407452621"/>
        <rFont val="Arial"/>
        <family val="2"/>
      </rPr>
      <t xml:space="preserve"> A drop-down list will appear with the letters A and B.
</t>
    </r>
    <r>
      <rPr>
        <b/>
        <sz val="10"/>
        <color theme="1" tint="0.14999847407452621"/>
        <rFont val="Arial"/>
        <family val="2"/>
      </rPr>
      <t>3.    Select the</t>
    </r>
    <r>
      <rPr>
        <sz val="10"/>
        <color theme="1" tint="0.14999847407452621"/>
        <rFont val="Arial"/>
        <family val="2"/>
      </rPr>
      <t xml:space="preserve"> </t>
    </r>
    <r>
      <rPr>
        <b/>
        <sz val="10"/>
        <color theme="5" tint="-0.249977111117893"/>
        <rFont val="Arial"/>
        <family val="2"/>
      </rPr>
      <t>letter "A" for the first dual loading hatch</t>
    </r>
    <r>
      <rPr>
        <b/>
        <sz val="10"/>
        <color theme="1" tint="0.14999847407452621"/>
        <rFont val="Arial"/>
        <family val="2"/>
      </rPr>
      <t xml:space="preserve"> and the </t>
    </r>
    <r>
      <rPr>
        <b/>
        <sz val="10"/>
        <color theme="5" tint="-0.249977111117893"/>
        <rFont val="Arial"/>
        <family val="2"/>
      </rPr>
      <t>letter "B" for the second dual loading hatch</t>
    </r>
    <r>
      <rPr>
        <sz val="10"/>
        <color theme="1" tint="0.14999847407452621"/>
        <rFont val="Arial"/>
        <family val="2"/>
      </rPr>
      <t xml:space="preserve">.
</t>
    </r>
    <r>
      <rPr>
        <b/>
        <sz val="10"/>
        <color theme="1" tint="0.14999847407452621"/>
        <rFont val="Arial"/>
        <family val="2"/>
      </rPr>
      <t>4.</t>
    </r>
    <r>
      <rPr>
        <sz val="10"/>
        <color theme="1" tint="0.14999847407452621"/>
        <rFont val="Arial"/>
        <family val="2"/>
      </rPr>
      <t xml:space="preserve">    </t>
    </r>
    <r>
      <rPr>
        <b/>
        <sz val="10"/>
        <color theme="1" tint="0.14999847407452621"/>
        <rFont val="Arial"/>
        <family val="2"/>
      </rPr>
      <t>If dual loading more than one set of hatches, repeat same process to add more dual loading pours.</t>
    </r>
    <r>
      <rPr>
        <sz val="10"/>
        <color theme="1" tint="0.14999847407452621"/>
        <rFont val="Arial"/>
        <family val="2"/>
      </rPr>
      <t xml:space="preserve">
You can start dual loading at any pour but once you specify a loader for a pour, the pour numbers will be adjusted so that two pours are required to increment the pour number.</t>
    </r>
  </si>
  <si>
    <t xml:space="preserve">        1 - Trim not more than 6.0 meters</t>
  </si>
  <si>
    <r>
      <t xml:space="preserve">
Type in the white coloured cells in the</t>
    </r>
    <r>
      <rPr>
        <b/>
        <sz val="10"/>
        <color theme="5" tint="-0.249977111117893"/>
        <rFont val="Arial"/>
        <family val="2"/>
      </rPr>
      <t xml:space="preserve"> LoadPlan sheet</t>
    </r>
    <r>
      <rPr>
        <b/>
        <sz val="10"/>
        <color theme="1" tint="0.14999847407452621"/>
        <rFont val="Arial"/>
        <family val="2"/>
      </rPr>
      <t>.</t>
    </r>
  </si>
  <si>
    <t>To send a load plan:</t>
  </si>
  <si>
    <r>
      <rPr>
        <b/>
        <sz val="16"/>
        <color theme="5" tint="-0.249977111117893"/>
        <rFont val="Arial"/>
        <family val="2"/>
      </rPr>
      <t xml:space="preserve">
Upon berthing at Port Hedland
</t>
    </r>
    <r>
      <rPr>
        <b/>
        <sz val="10"/>
        <color theme="5"/>
        <rFont val="Arial"/>
        <family val="2"/>
      </rPr>
      <t xml:space="preserve">
</t>
    </r>
    <r>
      <rPr>
        <b/>
        <sz val="10"/>
        <color theme="1" tint="0.14999847407452621"/>
        <rFont val="Arial"/>
        <family val="2"/>
      </rPr>
      <t xml:space="preserve">1. Sign the load plan by typing your name in the relevant signature box.
</t>
    </r>
    <r>
      <rPr>
        <sz val="10"/>
        <color theme="1" tint="0.14999847407452621"/>
        <rFont val="Arial"/>
        <family val="2"/>
      </rPr>
      <t xml:space="preserve">If you make changes to the load plan after signing the load plan, you must re-sign the load plan. To re-sign, clear the relevant signature box and re-type your name.
</t>
    </r>
    <r>
      <rPr>
        <b/>
        <sz val="10"/>
        <color theme="1" tint="0.14999847407452621"/>
        <rFont val="Arial"/>
        <family val="2"/>
      </rPr>
      <t xml:space="preserve">2. E-mail the completed and signed load plan in Excel format to </t>
    </r>
    <r>
      <rPr>
        <b/>
        <sz val="10"/>
        <color theme="5" tint="-0.249977111117893"/>
        <rFont val="Arial"/>
        <family val="2"/>
      </rPr>
      <t>hedland@intertek.com</t>
    </r>
    <r>
      <rPr>
        <b/>
        <sz val="10"/>
        <color theme="1" tint="0.14999847407452621"/>
        <rFont val="Arial"/>
        <family val="2"/>
      </rPr>
      <t xml:space="preserve">, with CC to </t>
    </r>
    <r>
      <rPr>
        <b/>
        <sz val="10"/>
        <color theme="5" tint="-0.249977111117893"/>
        <rFont val="Arial"/>
        <family val="2"/>
      </rPr>
      <t>ShippingOperations@bhp.com</t>
    </r>
    <r>
      <rPr>
        <b/>
        <sz val="10"/>
        <color theme="1" tint="0.14999847407452621"/>
        <rFont val="Arial"/>
        <family val="2"/>
      </rPr>
      <t>.</t>
    </r>
  </si>
  <si>
    <r>
      <rPr>
        <b/>
        <sz val="16"/>
        <color theme="5" tint="-0.249977111117893"/>
        <rFont val="Arial"/>
        <family val="2"/>
      </rPr>
      <t>At any other times</t>
    </r>
    <r>
      <rPr>
        <b/>
        <sz val="10"/>
        <color theme="5"/>
        <rFont val="Arial"/>
        <family val="2"/>
      </rPr>
      <t xml:space="preserve">
</t>
    </r>
    <r>
      <rPr>
        <b/>
        <sz val="10"/>
        <color theme="1" tint="0.14999847407452621"/>
        <rFont val="Arial"/>
        <family val="2"/>
      </rPr>
      <t xml:space="preserve">
1. Sign the load plan by typing your name in the relevant signature box.
</t>
    </r>
    <r>
      <rPr>
        <sz val="10"/>
        <color theme="1" tint="0.14999847407452621"/>
        <rFont val="Arial"/>
        <family val="2"/>
      </rPr>
      <t xml:space="preserve">If you make changes to the load plan after signing the load plan, you must re-sign the load plan. To re-sign, clear the relevant signature box and re-type your name.
</t>
    </r>
    <r>
      <rPr>
        <b/>
        <sz val="10"/>
        <color theme="1" tint="0.14999847407452621"/>
        <rFont val="Arial"/>
        <family val="2"/>
      </rPr>
      <t xml:space="preserve">
2. E-mail the completed and signed load plan in Excel format to </t>
    </r>
    <r>
      <rPr>
        <b/>
        <sz val="10"/>
        <color theme="5" tint="-0.249977111117893"/>
        <rFont val="Arial"/>
        <family val="2"/>
      </rPr>
      <t>ShippingOperations@bhp.com</t>
    </r>
    <r>
      <rPr>
        <b/>
        <sz val="10"/>
        <color theme="1" tint="0.14999847407452621"/>
        <rFont val="Arial"/>
        <family val="2"/>
      </rPr>
      <t xml:space="preserve">, with CC to your </t>
    </r>
    <r>
      <rPr>
        <b/>
        <sz val="10"/>
        <color theme="5" tint="-0.249977111117893"/>
        <rFont val="Arial"/>
        <family val="2"/>
      </rPr>
      <t>Agent</t>
    </r>
    <r>
      <rPr>
        <b/>
        <sz val="10"/>
        <rFont val="Arial"/>
        <family val="2"/>
      </rPr>
      <t>.</t>
    </r>
  </si>
  <si>
    <t>Added PPA-validated tides data for 2022.
Changed "Trim not more than 6.0 meters".
Changed surveyor's email: hedland@intertek.com</t>
  </si>
  <si>
    <t>MACL</t>
  </si>
  <si>
    <t>JINGBAO LUMP UNSCREENED</t>
  </si>
  <si>
    <t>Added MACL JINGBAO LUMP UNSCREENED product</t>
  </si>
  <si>
    <t>Template Build Notes</t>
  </si>
  <si>
    <t>Sheets are protected by a password. All changes need to be approved by ShippingOperations@bhp.com before being released.</t>
  </si>
  <si>
    <t>Tidal Data can be found by expanding columns A-D</t>
  </si>
  <si>
    <t>Product codes, names, and t/m3 is hidden underneath the BHP logo</t>
  </si>
  <si>
    <t>JSON formula is encoded in columns AR and AS</t>
  </si>
  <si>
    <t>Template Change Notes</t>
  </si>
  <si>
    <t>Planned date field R2 only updates when the load plan changes. It uses AR20 and AS20 to hold state and detect when plan has changed</t>
  </si>
  <si>
    <t>MA XIAOHUI</t>
    <phoneticPr fontId="6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</si>
</sst>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quot;F  :&quot;\ \ \ #.#0_)"/>
    <numFmt numFmtId="165" formatCode="#,##0.00_)\ \ &quot;MT&quot;"/>
    <numFmt numFmtId="166" formatCode="0.0"/>
    <numFmt numFmtId="167" formatCode="#,##0\ &quot;MT&quot;"/>
    <numFmt numFmtId="168" formatCode="&quot;Hold&quot;\ #0"/>
    <numFmt numFmtId="169" formatCode="hhmm&quot;/&quot;dd"/>
    <numFmt numFmtId="170" formatCode="&quot;NO. &quot;\ #,##0\ &quot; CARGO HOLD&quot;"/>
    <numFmt numFmtId="171" formatCode="####\ ####\ ####\ ###0"/>
    <numFmt numFmtId="172" formatCode="0000000"/>
    <numFmt numFmtId="173" formatCode="d/mm/yyyy\ hh:mm"/>
  </numFmts>
  <fonts count="63">
    <font>
      <sz val="11"/>
      <color theme="1"/>
      <name val="Arial"/>
      <family val="2"/>
    </font>
    <font>
      <sz val="10"/>
      <name val="Arial"/>
      <family val="2"/>
    </font>
    <font>
      <sz val="9"/>
      <name val="Arial"/>
      <family val="2"/>
    </font>
    <font>
      <sz val="8.5"/>
      <name val="Arial"/>
      <family val="2"/>
    </font>
    <font>
      <b/>
      <sz val="9"/>
      <name val="Arial"/>
      <family val="2"/>
    </font>
    <font>
      <sz val="8"/>
      <name val="Arial"/>
      <family val="2"/>
    </font>
    <font>
      <b/>
      <sz val="8"/>
      <name val="Arial"/>
      <family val="2"/>
    </font>
    <font>
      <b/>
      <sz val="12"/>
      <name val="Arial"/>
      <family val="2"/>
    </font>
    <font>
      <b/>
      <sz val="11"/>
      <name val="Arial"/>
      <family val="2"/>
    </font>
    <font>
      <b/>
      <sz val="14"/>
      <name val="Arial"/>
      <family val="2"/>
    </font>
    <font>
      <sz val="13"/>
      <name val="Arial"/>
      <family val="2"/>
    </font>
    <font>
      <sz val="14"/>
      <name val="Arial"/>
      <family val="2"/>
    </font>
    <font>
      <sz val="15"/>
      <name val="Arial"/>
      <family val="2"/>
    </font>
    <font>
      <sz val="11"/>
      <color theme="1"/>
      <name val="Calibri"/>
      <family val="2"/>
      <scheme val="minor"/>
    </font>
    <font>
      <sz val="11"/>
      <name val="Calibri"/>
      <family val="2"/>
      <scheme val="minor"/>
    </font>
    <font>
      <sz val="8"/>
      <color theme="6" tint="0.79998168889431442"/>
      <name val="Calibri"/>
      <family val="2"/>
      <scheme val="minor"/>
    </font>
    <font>
      <sz val="8"/>
      <color theme="1"/>
      <name val="Arial"/>
      <family val="2"/>
    </font>
    <font>
      <sz val="8"/>
      <color theme="1"/>
      <name val="Calibri"/>
      <family val="2"/>
      <scheme val="minor"/>
    </font>
    <font>
      <b/>
      <sz val="26"/>
      <color theme="1"/>
      <name val="Calibri"/>
      <family val="2"/>
      <scheme val="minor"/>
    </font>
    <font>
      <sz val="18"/>
      <color theme="1"/>
      <name val="Monotype Corsiva"/>
      <family val="4"/>
    </font>
    <font>
      <sz val="11"/>
      <color theme="1"/>
      <name val="Arial"/>
      <family val="2"/>
    </font>
    <font>
      <sz val="12"/>
      <color rgb="FF1E1E1E"/>
      <name val="Segoe UI"/>
      <family val="2"/>
    </font>
    <font>
      <b/>
      <sz val="8"/>
      <color theme="1"/>
      <name val="Arial"/>
      <family val="2"/>
    </font>
    <font>
      <sz val="9"/>
      <color theme="1"/>
      <name val="Arial"/>
      <family val="2"/>
    </font>
    <font>
      <sz val="9"/>
      <color theme="1"/>
      <name val="Calibri"/>
      <family val="2"/>
      <scheme val="minor"/>
    </font>
    <font>
      <b/>
      <sz val="10"/>
      <name val="Arial"/>
      <family val="2"/>
    </font>
    <font>
      <sz val="10"/>
      <color theme="1"/>
      <name val="Arial"/>
      <family val="2"/>
    </font>
    <font>
      <sz val="8"/>
      <color theme="0" tint="-0.34998626667073579"/>
      <name val="Arial"/>
      <family val="2"/>
    </font>
    <font>
      <sz val="11"/>
      <color rgb="FFC00000"/>
      <name val="Arial"/>
      <family val="2"/>
    </font>
    <font>
      <sz val="14"/>
      <color theme="1"/>
      <name val="Arial"/>
      <family val="2"/>
    </font>
    <font>
      <u/>
      <sz val="11"/>
      <color theme="10"/>
      <name val="Arial"/>
      <family val="2"/>
    </font>
    <font>
      <u/>
      <sz val="11"/>
      <color theme="1"/>
      <name val="Arial"/>
      <family val="2"/>
    </font>
    <font>
      <u/>
      <sz val="16"/>
      <color theme="1"/>
      <name val="Arial"/>
      <family val="2"/>
    </font>
    <font>
      <i/>
      <sz val="11"/>
      <color rgb="FFC00000"/>
      <name val="Arial"/>
      <family val="2"/>
    </font>
    <font>
      <sz val="8"/>
      <color theme="0"/>
      <name val="Calibri"/>
      <family val="2"/>
      <scheme val="minor"/>
    </font>
    <font>
      <vertAlign val="superscript"/>
      <sz val="10"/>
      <name val="Arial"/>
      <family val="2"/>
    </font>
    <font>
      <vertAlign val="superscript"/>
      <sz val="10"/>
      <color theme="1"/>
      <name val="Arial"/>
      <family val="2"/>
    </font>
    <font>
      <b/>
      <sz val="10"/>
      <color theme="1"/>
      <name val="Arial"/>
      <family val="2"/>
    </font>
    <font>
      <sz val="8"/>
      <color rgb="FF000000"/>
      <name val="Segoe UI"/>
      <family val="2"/>
    </font>
    <font>
      <sz val="11"/>
      <color theme="0"/>
      <name val="Arial"/>
      <family val="2"/>
    </font>
    <font>
      <sz val="8"/>
      <color theme="0"/>
      <name val="Arial"/>
      <family val="2"/>
    </font>
    <font>
      <sz val="18"/>
      <color theme="0"/>
      <name val="Monotype Corsiva"/>
      <family val="4"/>
    </font>
    <font>
      <sz val="10"/>
      <color theme="1"/>
      <name val="Calibri"/>
      <family val="2"/>
      <scheme val="minor"/>
    </font>
    <font>
      <b/>
      <sz val="10"/>
      <color theme="5"/>
      <name val="Arial"/>
      <family val="2"/>
    </font>
    <font>
      <b/>
      <sz val="13"/>
      <color theme="1" tint="0.14999847407452621"/>
      <name val="Arial"/>
      <family val="2"/>
    </font>
    <font>
      <sz val="11"/>
      <color theme="1" tint="0.14999847407452621"/>
      <name val="Arial"/>
      <family val="2"/>
    </font>
    <font>
      <b/>
      <sz val="14"/>
      <color theme="0"/>
      <name val="Arial"/>
      <family val="2"/>
    </font>
    <font>
      <b/>
      <sz val="10"/>
      <color theme="1" tint="0.14999847407452621"/>
      <name val="Arial"/>
      <family val="2"/>
    </font>
    <font>
      <sz val="10"/>
      <color theme="1" tint="0.14999847407452621"/>
      <name val="Arial"/>
      <family val="2"/>
    </font>
    <font>
      <b/>
      <u/>
      <sz val="18"/>
      <color theme="1" tint="0.14999847407452621"/>
      <name val="Arial"/>
      <family val="2"/>
    </font>
    <font>
      <b/>
      <u/>
      <sz val="11"/>
      <color theme="1" tint="0.14999847407452621"/>
      <name val="Arial"/>
      <family val="2"/>
    </font>
    <font>
      <sz val="18"/>
      <color theme="1"/>
      <name val="Copperplate Gothic Bold"/>
      <family val="2"/>
    </font>
    <font>
      <b/>
      <sz val="11"/>
      <color theme="1"/>
      <name val="Arial"/>
      <family val="2"/>
    </font>
    <font>
      <sz val="15"/>
      <color theme="1"/>
      <name val="Arial"/>
      <family val="2"/>
    </font>
    <font>
      <sz val="12"/>
      <color theme="1"/>
      <name val="Arial"/>
      <family val="2"/>
    </font>
    <font>
      <sz val="12"/>
      <color theme="1"/>
      <name val="Calibri"/>
      <family val="2"/>
      <scheme val="minor"/>
    </font>
    <font>
      <sz val="12"/>
      <name val="Arial"/>
      <family val="2"/>
    </font>
    <font>
      <b/>
      <sz val="14"/>
      <color theme="1" tint="0.14999847407452621"/>
      <name val="Arial"/>
      <family val="2"/>
    </font>
    <font>
      <b/>
      <sz val="16"/>
      <color theme="1" tint="0.14999847407452621"/>
      <name val="Arial"/>
      <family val="2"/>
    </font>
    <font>
      <b/>
      <sz val="10"/>
      <color theme="5" tint="-0.249977111117893"/>
      <name val="Arial"/>
      <family val="2"/>
    </font>
    <font>
      <b/>
      <sz val="16"/>
      <color theme="5" tint="-0.249977111117893"/>
      <name val="Arial"/>
      <family val="2"/>
    </font>
    <font>
      <b/>
      <sz val="11"/>
      <color theme="1" tint="0.14999847407452621"/>
      <name val="Arial"/>
      <family val="2"/>
    </font>
    <font>
      <sz val="9"/>
      <name val="宋体"/>
      <family val="3"/>
      <charset val="134"/>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34998626667073579"/>
        <bgColor indexed="64"/>
      </patternFill>
    </fill>
    <fill>
      <patternFill patternType="solid">
        <fgColor theme="1"/>
        <bgColor indexed="64"/>
      </patternFill>
    </fill>
    <fill>
      <patternFill patternType="solid">
        <fgColor rgb="FF44B7BB"/>
        <bgColor indexed="64"/>
      </patternFill>
    </fill>
  </fills>
  <borders count="73">
    <border>
      <left/>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theme="4"/>
      </top>
      <bottom/>
      <diagonal/>
    </border>
    <border>
      <left/>
      <right/>
      <top/>
      <bottom style="thin">
        <color theme="4"/>
      </bottom>
      <diagonal/>
    </border>
    <border>
      <left/>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theme="0" tint="-0.34998626667073579"/>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style="medium">
        <color theme="0" tint="-0.34998626667073579"/>
      </right>
      <top/>
      <bottom style="medium">
        <color theme="0" tint="-0.34998626667073579"/>
      </bottom>
      <diagonal/>
    </border>
    <border>
      <left/>
      <right/>
      <top/>
      <bottom style="medium">
        <color theme="0" tint="-0.34998626667073579"/>
      </bottom>
      <diagonal/>
    </border>
    <border>
      <left/>
      <right/>
      <top style="medium">
        <color theme="0" tint="-0.34998626667073579"/>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right/>
      <top style="medium">
        <color indexed="64"/>
      </top>
      <bottom style="medium">
        <color indexed="64"/>
      </bottom>
      <diagonal/>
    </border>
  </borders>
  <cellStyleXfs count="10">
    <xf numFmtId="0" fontId="0" fillId="0" borderId="0"/>
    <xf numFmtId="0" fontId="1" fillId="0" borderId="0"/>
    <xf numFmtId="0" fontId="1" fillId="0" borderId="0"/>
    <xf numFmtId="0" fontId="13" fillId="0" borderId="0"/>
    <xf numFmtId="0" fontId="1" fillId="0" borderId="0"/>
    <xf numFmtId="0" fontId="13" fillId="0" borderId="0"/>
    <xf numFmtId="9" fontId="1" fillId="0" borderId="0" applyFont="0" applyFill="0" applyBorder="0" applyAlignment="0" applyProtection="0"/>
    <xf numFmtId="9" fontId="1" fillId="0" borderId="0" applyFont="0" applyFill="0" applyBorder="0" applyAlignment="0" applyProtection="0"/>
    <xf numFmtId="9" fontId="20" fillId="0" borderId="0" applyFont="0" applyFill="0" applyBorder="0" applyAlignment="0" applyProtection="0"/>
    <xf numFmtId="0" fontId="30" fillId="0" borderId="0" applyNumberFormat="0" applyFill="0" applyBorder="0" applyAlignment="0" applyProtection="0"/>
  </cellStyleXfs>
  <cellXfs count="609">
    <xf numFmtId="0" fontId="0" fillId="0" borderId="0" xfId="0"/>
    <xf numFmtId="0" fontId="13" fillId="0" borderId="0" xfId="5"/>
    <xf numFmtId="0" fontId="5" fillId="0" borderId="10" xfId="1" applyFont="1" applyBorder="1" applyAlignment="1">
      <alignment horizontal="left" vertical="center"/>
    </xf>
    <xf numFmtId="0" fontId="4" fillId="0" borderId="0" xfId="1" applyFont="1" applyAlignment="1">
      <alignment vertical="center" wrapText="1" shrinkToFit="1"/>
    </xf>
    <xf numFmtId="0" fontId="5" fillId="0" borderId="11" xfId="1" applyFont="1" applyBorder="1" applyAlignment="1">
      <alignment horizontal="left" vertical="center"/>
    </xf>
    <xf numFmtId="0" fontId="2" fillId="0" borderId="0" xfId="1" applyFont="1"/>
    <xf numFmtId="2" fontId="2" fillId="0" borderId="0" xfId="1" applyNumberFormat="1" applyFont="1" applyAlignment="1">
      <alignment vertical="center" wrapText="1" shrinkToFit="1"/>
    </xf>
    <xf numFmtId="0" fontId="2" fillId="0" borderId="0" xfId="1" applyFont="1" applyAlignment="1">
      <alignment horizontal="center"/>
    </xf>
    <xf numFmtId="0" fontId="2" fillId="0" borderId="0" xfId="1" applyFont="1" applyAlignment="1">
      <alignment horizontal="center" vertical="justify"/>
    </xf>
    <xf numFmtId="0" fontId="2" fillId="0" borderId="0" xfId="1" applyFont="1" applyAlignment="1">
      <alignment vertical="justify"/>
    </xf>
    <xf numFmtId="0" fontId="2" fillId="0" borderId="0" xfId="1" applyFont="1" applyAlignment="1">
      <alignment vertical="center" wrapText="1" shrinkToFit="1"/>
    </xf>
    <xf numFmtId="0" fontId="1" fillId="0" borderId="0" xfId="1"/>
    <xf numFmtId="166" fontId="2" fillId="0" borderId="0" xfId="1" applyNumberFormat="1" applyFont="1" applyAlignment="1">
      <alignment horizontal="left" wrapText="1" shrinkToFit="1"/>
    </xf>
    <xf numFmtId="166" fontId="3" fillId="0" borderId="0" xfId="1" applyNumberFormat="1" applyFont="1" applyAlignment="1">
      <alignment horizontal="left" wrapText="1" shrinkToFit="1"/>
    </xf>
    <xf numFmtId="3" fontId="10" fillId="2" borderId="3" xfId="1" applyNumberFormat="1" applyFont="1" applyFill="1" applyBorder="1" applyAlignment="1">
      <alignment horizontal="center"/>
    </xf>
    <xf numFmtId="166" fontId="3" fillId="0" borderId="0" xfId="1" applyNumberFormat="1" applyFont="1" applyAlignment="1">
      <alignment horizontal="left"/>
    </xf>
    <xf numFmtId="0" fontId="5" fillId="0" borderId="0" xfId="1" applyFont="1"/>
    <xf numFmtId="0" fontId="3" fillId="0" borderId="0" xfId="1" applyFont="1" applyAlignment="1">
      <alignment wrapText="1" shrinkToFit="1"/>
    </xf>
    <xf numFmtId="3" fontId="3" fillId="0" borderId="0" xfId="1" applyNumberFormat="1" applyFont="1" applyAlignment="1">
      <alignment wrapText="1" shrinkToFit="1"/>
    </xf>
    <xf numFmtId="3" fontId="3" fillId="0" borderId="0" xfId="1" applyNumberFormat="1" applyFont="1" applyAlignment="1">
      <alignment horizontal="center" wrapText="1" shrinkToFit="1"/>
    </xf>
    <xf numFmtId="2" fontId="3" fillId="0" borderId="0" xfId="1" applyNumberFormat="1" applyFont="1" applyAlignment="1">
      <alignment wrapText="1" shrinkToFit="1"/>
    </xf>
    <xf numFmtId="167" fontId="12" fillId="0" borderId="0" xfId="1" applyNumberFormat="1" applyFont="1" applyAlignment="1">
      <alignment horizontal="center" vertical="center" wrapText="1" shrinkToFit="1"/>
    </xf>
    <xf numFmtId="0" fontId="6" fillId="0" borderId="8" xfId="1" applyFont="1" applyBorder="1" applyAlignment="1">
      <alignment horizontal="center" vertical="center"/>
    </xf>
    <xf numFmtId="0" fontId="6" fillId="0" borderId="0" xfId="1" applyFont="1" applyAlignment="1">
      <alignment horizontal="center" vertical="center"/>
    </xf>
    <xf numFmtId="0" fontId="16" fillId="0" borderId="0" xfId="0" applyFont="1" applyAlignment="1">
      <alignment vertical="center"/>
    </xf>
    <xf numFmtId="0" fontId="17" fillId="0" borderId="0" xfId="5" applyFont="1" applyAlignment="1">
      <alignment vertical="center"/>
    </xf>
    <xf numFmtId="0" fontId="16" fillId="0" borderId="9" xfId="0" applyFont="1" applyBorder="1" applyAlignment="1">
      <alignment vertical="center"/>
    </xf>
    <xf numFmtId="0" fontId="16" fillId="0" borderId="12" xfId="0" applyFont="1" applyBorder="1" applyAlignment="1">
      <alignment horizontal="left" vertical="center"/>
    </xf>
    <xf numFmtId="0" fontId="18" fillId="0" borderId="0" xfId="5" applyFont="1" applyAlignment="1">
      <alignment horizontal="center" vertical="center"/>
    </xf>
    <xf numFmtId="0" fontId="10" fillId="0" borderId="4" xfId="1" applyFont="1" applyBorder="1" applyAlignment="1" applyProtection="1">
      <alignment horizontal="left"/>
      <protection locked="0"/>
    </xf>
    <xf numFmtId="0" fontId="21" fillId="0" borderId="0" xfId="0" applyFont="1"/>
    <xf numFmtId="22" fontId="17" fillId="0" borderId="0" xfId="5" applyNumberFormat="1" applyFont="1" applyAlignment="1">
      <alignment horizontal="right" vertical="center"/>
    </xf>
    <xf numFmtId="0" fontId="17" fillId="0" borderId="0" xfId="5" applyFont="1" applyAlignment="1">
      <alignment horizontal="right" vertical="center"/>
    </xf>
    <xf numFmtId="0" fontId="14" fillId="0" borderId="0" xfId="5" applyFont="1" applyAlignment="1">
      <alignment vertical="top" wrapText="1"/>
    </xf>
    <xf numFmtId="0" fontId="19" fillId="0" borderId="0" xfId="5" applyFont="1" applyAlignment="1">
      <alignment horizontal="center" vertical="center"/>
    </xf>
    <xf numFmtId="0" fontId="16" fillId="0" borderId="10" xfId="5" applyFont="1" applyBorder="1" applyAlignment="1">
      <alignment horizontal="left" vertical="center"/>
    </xf>
    <xf numFmtId="0" fontId="16" fillId="0" borderId="11" xfId="5" applyFont="1" applyBorder="1" applyAlignment="1">
      <alignment horizontal="left" vertical="center"/>
    </xf>
    <xf numFmtId="0" fontId="16" fillId="0" borderId="12" xfId="5" applyFont="1" applyBorder="1" applyAlignment="1">
      <alignment horizontal="left" vertical="center"/>
    </xf>
    <xf numFmtId="0" fontId="22" fillId="0" borderId="6" xfId="0" applyFont="1" applyBorder="1"/>
    <xf numFmtId="0" fontId="24" fillId="0" borderId="0" xfId="5" applyFont="1"/>
    <xf numFmtId="167" fontId="2" fillId="0" borderId="0" xfId="1" applyNumberFormat="1" applyFont="1" applyAlignment="1">
      <alignment horizontal="center" vertical="center" wrapText="1" shrinkToFit="1"/>
    </xf>
    <xf numFmtId="0" fontId="23" fillId="0" borderId="0" xfId="0" applyFont="1"/>
    <xf numFmtId="167" fontId="2" fillId="0" borderId="0" xfId="1" applyNumberFormat="1" applyFont="1" applyAlignment="1">
      <alignment horizontal="center" wrapText="1" shrinkToFit="1"/>
    </xf>
    <xf numFmtId="0" fontId="23" fillId="0" borderId="6" xfId="0" applyFont="1" applyBorder="1" applyAlignment="1">
      <alignment vertical="center"/>
    </xf>
    <xf numFmtId="22" fontId="23" fillId="0" borderId="6" xfId="0" applyNumberFormat="1" applyFont="1" applyBorder="1" applyAlignment="1">
      <alignment vertical="center"/>
    </xf>
    <xf numFmtId="0" fontId="12" fillId="0" borderId="0" xfId="1" applyFont="1" applyAlignment="1">
      <alignment horizontal="center" vertical="center" wrapText="1" shrinkToFit="1"/>
    </xf>
    <xf numFmtId="0" fontId="15" fillId="0" borderId="0" xfId="5" applyFont="1" applyAlignment="1">
      <alignment vertical="top" wrapText="1"/>
    </xf>
    <xf numFmtId="0" fontId="0" fillId="0" borderId="0" xfId="0" applyAlignment="1">
      <alignment horizontal="center" vertical="center"/>
    </xf>
    <xf numFmtId="1" fontId="1" fillId="2" borderId="43" xfId="1" applyNumberFormat="1" applyFill="1" applyBorder="1" applyAlignment="1">
      <alignment horizontal="center" wrapText="1" shrinkToFit="1"/>
    </xf>
    <xf numFmtId="1" fontId="1" fillId="2" borderId="42" xfId="1" applyNumberFormat="1" applyFill="1" applyBorder="1" applyAlignment="1">
      <alignment horizontal="center" wrapText="1" shrinkToFit="1"/>
    </xf>
    <xf numFmtId="0" fontId="1" fillId="2" borderId="19" xfId="1" applyFill="1" applyBorder="1" applyAlignment="1">
      <alignment horizontal="center"/>
    </xf>
    <xf numFmtId="0" fontId="29" fillId="0" borderId="0" xfId="0" applyFont="1" applyAlignment="1">
      <alignment vertical="center"/>
    </xf>
    <xf numFmtId="0" fontId="0" fillId="0" borderId="0" xfId="0" applyAlignment="1">
      <alignment vertical="center"/>
    </xf>
    <xf numFmtId="0" fontId="0" fillId="0" borderId="46" xfId="0" applyBorder="1" applyAlignment="1">
      <alignment vertical="center"/>
    </xf>
    <xf numFmtId="0" fontId="0" fillId="0" borderId="53" xfId="0" applyBorder="1" applyAlignment="1">
      <alignment horizontal="center" vertical="center"/>
    </xf>
    <xf numFmtId="170" fontId="0" fillId="0" borderId="47" xfId="0" applyNumberFormat="1" applyBorder="1" applyAlignment="1">
      <alignment horizontal="left" vertical="center"/>
    </xf>
    <xf numFmtId="0" fontId="0" fillId="0" borderId="48" xfId="0" applyBorder="1" applyAlignment="1">
      <alignment vertical="center"/>
    </xf>
    <xf numFmtId="0" fontId="0" fillId="0" borderId="49" xfId="0" applyBorder="1" applyAlignment="1">
      <alignment horizontal="left" vertical="center"/>
    </xf>
    <xf numFmtId="0" fontId="0" fillId="0" borderId="50" xfId="0" applyBorder="1" applyAlignment="1">
      <alignment vertical="center"/>
    </xf>
    <xf numFmtId="0" fontId="0" fillId="0" borderId="52" xfId="0" applyBorder="1" applyAlignment="1">
      <alignment horizontal="center" vertical="center"/>
    </xf>
    <xf numFmtId="167" fontId="0" fillId="0" borderId="51" xfId="0" applyNumberFormat="1" applyBorder="1" applyAlignment="1">
      <alignment horizontal="left" vertical="center"/>
    </xf>
    <xf numFmtId="0" fontId="0" fillId="0" borderId="0" xfId="0" applyAlignment="1">
      <alignment horizontal="left" vertical="center" wrapText="1"/>
    </xf>
    <xf numFmtId="0" fontId="0" fillId="0" borderId="52" xfId="0" applyBorder="1" applyAlignment="1">
      <alignment horizontal="right" vertical="center"/>
    </xf>
    <xf numFmtId="0" fontId="0" fillId="0" borderId="52" xfId="0" applyBorder="1" applyAlignment="1">
      <alignment vertical="center"/>
    </xf>
    <xf numFmtId="0" fontId="30" fillId="0" borderId="52" xfId="9" applyBorder="1" applyAlignment="1" applyProtection="1">
      <alignment vertical="center"/>
    </xf>
    <xf numFmtId="0" fontId="31" fillId="0" borderId="0" xfId="0" applyFont="1" applyAlignment="1">
      <alignment vertical="center"/>
    </xf>
    <xf numFmtId="0" fontId="8" fillId="0" borderId="52" xfId="0" applyFont="1" applyBorder="1" applyAlignment="1">
      <alignment vertical="center"/>
    </xf>
    <xf numFmtId="0" fontId="34" fillId="0" borderId="0" xfId="5" applyFont="1" applyAlignment="1">
      <alignment vertical="top" wrapText="1"/>
    </xf>
    <xf numFmtId="0" fontId="2" fillId="0" borderId="0" xfId="1" applyFont="1" applyAlignment="1">
      <alignment horizontal="center" vertical="center" wrapText="1" shrinkToFit="1"/>
    </xf>
    <xf numFmtId="0" fontId="17" fillId="0" borderId="8" xfId="5" applyFont="1" applyBorder="1" applyAlignment="1">
      <alignment vertical="center"/>
    </xf>
    <xf numFmtId="0" fontId="1" fillId="2" borderId="4" xfId="1" applyFill="1" applyBorder="1" applyAlignment="1">
      <alignment horizontal="center" vertical="center" wrapText="1" shrinkToFit="1"/>
    </xf>
    <xf numFmtId="3" fontId="10" fillId="0" borderId="3" xfId="1" applyNumberFormat="1" applyFont="1" applyBorder="1" applyAlignment="1" applyProtection="1">
      <alignment horizontal="center" wrapText="1" shrinkToFit="1"/>
      <protection locked="0"/>
    </xf>
    <xf numFmtId="0" fontId="13" fillId="0" borderId="0" xfId="5" applyAlignment="1">
      <alignment vertical="center"/>
    </xf>
    <xf numFmtId="0" fontId="5" fillId="0" borderId="8" xfId="1" applyFont="1" applyBorder="1" applyAlignment="1">
      <alignment horizontal="left" vertical="center"/>
    </xf>
    <xf numFmtId="0" fontId="5" fillId="0" borderId="0" xfId="1" applyFont="1" applyAlignment="1">
      <alignment horizontal="left" vertical="center"/>
    </xf>
    <xf numFmtId="14" fontId="16" fillId="0" borderId="9" xfId="0" applyNumberFormat="1" applyFont="1" applyBorder="1" applyAlignment="1">
      <alignment vertical="center"/>
    </xf>
    <xf numFmtId="0" fontId="1" fillId="0" borderId="0" xfId="1" applyAlignment="1">
      <alignment horizontal="center" vertical="center"/>
    </xf>
    <xf numFmtId="22" fontId="40" fillId="0" borderId="0" xfId="0" applyNumberFormat="1" applyFont="1" applyAlignment="1">
      <alignment vertical="center"/>
    </xf>
    <xf numFmtId="0" fontId="39" fillId="0" borderId="0" xfId="0" applyFont="1" applyAlignment="1">
      <alignment textRotation="90"/>
    </xf>
    <xf numFmtId="0" fontId="40" fillId="0" borderId="0" xfId="0" applyFont="1"/>
    <xf numFmtId="22" fontId="34" fillId="0" borderId="0" xfId="5" applyNumberFormat="1" applyFont="1" applyAlignment="1">
      <alignment horizontal="right" vertical="center"/>
    </xf>
    <xf numFmtId="0" fontId="34" fillId="0" borderId="0" xfId="5" applyFont="1" applyAlignment="1">
      <alignment horizontal="right" vertical="center"/>
    </xf>
    <xf numFmtId="0" fontId="39" fillId="0" borderId="0" xfId="0" applyFont="1"/>
    <xf numFmtId="0" fontId="39" fillId="0" borderId="0" xfId="0" applyFont="1" applyAlignment="1">
      <alignment vertical="center"/>
    </xf>
    <xf numFmtId="0" fontId="41" fillId="0" borderId="0" xfId="5" applyFont="1" applyAlignment="1">
      <alignment horizontal="center" vertical="center" textRotation="90"/>
    </xf>
    <xf numFmtId="0" fontId="42" fillId="0" borderId="0" xfId="5" applyFont="1" applyAlignment="1">
      <alignment horizontal="center" vertical="center" textRotation="90"/>
    </xf>
    <xf numFmtId="0" fontId="39" fillId="0" borderId="0" xfId="0" applyFont="1" applyAlignment="1">
      <alignment horizontal="center" vertical="center"/>
    </xf>
    <xf numFmtId="0" fontId="10" fillId="0" borderId="14" xfId="1" applyFont="1" applyBorder="1" applyAlignment="1">
      <alignment horizontal="left"/>
    </xf>
    <xf numFmtId="0" fontId="10" fillId="0" borderId="4" xfId="1" applyFont="1" applyBorder="1" applyAlignment="1">
      <alignment horizontal="left"/>
    </xf>
    <xf numFmtId="165" fontId="7" fillId="0" borderId="0" xfId="1" applyNumberFormat="1" applyFont="1" applyAlignment="1">
      <alignment vertical="center" wrapText="1" shrinkToFit="1"/>
    </xf>
    <xf numFmtId="0" fontId="4" fillId="0" borderId="0" xfId="1" applyFont="1" applyAlignment="1">
      <alignment vertical="center"/>
    </xf>
    <xf numFmtId="14" fontId="16" fillId="0" borderId="12" xfId="5" applyNumberFormat="1" applyFont="1" applyBorder="1" applyAlignment="1">
      <alignment horizontal="left" vertical="center"/>
    </xf>
    <xf numFmtId="0" fontId="51" fillId="0" borderId="56" xfId="5" applyFont="1" applyBorder="1" applyAlignment="1" applyProtection="1">
      <alignment horizontal="center" vertical="center"/>
      <protection locked="0"/>
    </xf>
    <xf numFmtId="0" fontId="39" fillId="0" borderId="0" xfId="0" applyFont="1" applyAlignment="1">
      <alignment horizontal="right"/>
    </xf>
    <xf numFmtId="0" fontId="13" fillId="0" borderId="0" xfId="5" applyAlignment="1">
      <alignment horizontal="center" vertical="center"/>
    </xf>
    <xf numFmtId="0" fontId="0" fillId="0" borderId="0" xfId="0" applyAlignment="1">
      <alignment wrapText="1"/>
    </xf>
    <xf numFmtId="3" fontId="10" fillId="0" borderId="3" xfId="1" applyNumberFormat="1" applyFont="1" applyBorder="1" applyAlignment="1">
      <alignment horizontal="center" wrapText="1" shrinkToFit="1"/>
    </xf>
    <xf numFmtId="0" fontId="0" fillId="0" borderId="0" xfId="0" applyAlignment="1">
      <alignment horizontal="right"/>
    </xf>
    <xf numFmtId="0" fontId="0" fillId="0" borderId="0" xfId="0" applyAlignment="1">
      <alignment horizontal="right" vertical="center"/>
    </xf>
    <xf numFmtId="0" fontId="0" fillId="0" borderId="0" xfId="0" applyAlignment="1">
      <alignment horizontal="left" vertical="center"/>
    </xf>
    <xf numFmtId="173" fontId="39" fillId="0" borderId="0" xfId="0" applyNumberFormat="1" applyFont="1" applyAlignment="1">
      <alignment vertical="center"/>
    </xf>
    <xf numFmtId="0" fontId="10" fillId="0" borderId="14" xfId="1" applyFont="1" applyBorder="1" applyAlignment="1" applyProtection="1">
      <alignment horizontal="left"/>
      <protection locked="0"/>
    </xf>
    <xf numFmtId="0" fontId="54" fillId="0" borderId="6" xfId="0" applyFont="1" applyBorder="1" applyAlignment="1">
      <alignment vertical="center"/>
    </xf>
    <xf numFmtId="22" fontId="54" fillId="0" borderId="6" xfId="0" applyNumberFormat="1" applyFont="1" applyBorder="1" applyAlignment="1">
      <alignment vertical="center"/>
    </xf>
    <xf numFmtId="0" fontId="55" fillId="0" borderId="0" xfId="5" applyFont="1"/>
    <xf numFmtId="0" fontId="55" fillId="0" borderId="0" xfId="5" applyFont="1" applyAlignment="1">
      <alignment horizontal="center" vertical="center"/>
    </xf>
    <xf numFmtId="0" fontId="56" fillId="0" borderId="0" xfId="1" applyFont="1" applyAlignment="1">
      <alignment vertical="center" wrapText="1" shrinkToFit="1"/>
    </xf>
    <xf numFmtId="0" fontId="54" fillId="0" borderId="0" xfId="0" applyFont="1"/>
    <xf numFmtId="0" fontId="0" fillId="2" borderId="0" xfId="0" applyFill="1"/>
    <xf numFmtId="0" fontId="0" fillId="0" borderId="0" xfId="0" applyAlignment="1" applyProtection="1">
      <alignment horizontal="right" vertical="center" wrapText="1"/>
      <protection locked="0"/>
    </xf>
    <xf numFmtId="0" fontId="41" fillId="0" borderId="0" xfId="5" applyFont="1" applyAlignment="1">
      <alignment horizontal="center" vertical="center"/>
    </xf>
    <xf numFmtId="0" fontId="45" fillId="0" borderId="0" xfId="0" applyFont="1"/>
    <xf numFmtId="0" fontId="57" fillId="0" borderId="0" xfId="0" applyFont="1" applyAlignment="1">
      <alignment vertical="center"/>
    </xf>
    <xf numFmtId="0" fontId="44" fillId="0" borderId="0" xfId="0" applyFont="1" applyAlignment="1">
      <alignment vertical="top"/>
    </xf>
    <xf numFmtId="0" fontId="49" fillId="0" borderId="0" xfId="0" applyFont="1"/>
    <xf numFmtId="0" fontId="50" fillId="0" borderId="0" xfId="0" applyFont="1"/>
    <xf numFmtId="0" fontId="45" fillId="5" borderId="0" xfId="0" applyFont="1" applyFill="1"/>
    <xf numFmtId="0" fontId="58" fillId="0" borderId="0" xfId="0" applyFont="1"/>
    <xf numFmtId="0" fontId="47" fillId="0" borderId="0" xfId="0" applyFont="1" applyAlignment="1">
      <alignment vertical="top" wrapText="1"/>
    </xf>
    <xf numFmtId="0" fontId="48" fillId="0" borderId="0" xfId="0" applyFont="1" applyAlignment="1">
      <alignment vertical="center" wrapText="1"/>
    </xf>
    <xf numFmtId="0" fontId="45" fillId="0" borderId="0" xfId="0" applyFont="1" applyAlignment="1">
      <alignment vertical="center"/>
    </xf>
    <xf numFmtId="0" fontId="48" fillId="0" borderId="0" xfId="0" applyFont="1" applyAlignment="1">
      <alignment vertical="top" wrapText="1"/>
    </xf>
    <xf numFmtId="0" fontId="45" fillId="0" borderId="0" xfId="0" applyFont="1" applyAlignment="1">
      <alignment vertical="top"/>
    </xf>
    <xf numFmtId="0" fontId="45" fillId="0" borderId="0" xfId="0" applyFont="1" applyAlignment="1">
      <alignment vertical="top" wrapText="1"/>
    </xf>
    <xf numFmtId="0" fontId="45" fillId="0" borderId="0" xfId="0" applyFont="1" applyAlignment="1">
      <alignment wrapText="1"/>
    </xf>
    <xf numFmtId="0" fontId="26" fillId="0" borderId="0" xfId="0" quotePrefix="1" applyFont="1" applyAlignment="1">
      <alignment horizontal="right" vertical="top" wrapText="1"/>
    </xf>
    <xf numFmtId="0" fontId="26" fillId="0" borderId="0" xfId="0" applyFont="1" applyAlignment="1">
      <alignment vertical="top" wrapText="1"/>
    </xf>
    <xf numFmtId="0" fontId="26" fillId="0" borderId="0" xfId="0" quotePrefix="1" applyFont="1" applyAlignment="1">
      <alignment horizontal="right"/>
    </xf>
    <xf numFmtId="0" fontId="26" fillId="0" borderId="0" xfId="0" applyFont="1"/>
    <xf numFmtId="2" fontId="26" fillId="0" borderId="0" xfId="0" quotePrefix="1" applyNumberFormat="1" applyFont="1"/>
    <xf numFmtId="49" fontId="26" fillId="0" borderId="0" xfId="0" applyNumberFormat="1" applyFont="1" applyAlignment="1">
      <alignment horizontal="right"/>
    </xf>
    <xf numFmtId="0" fontId="26" fillId="0" borderId="0" xfId="0" quotePrefix="1" applyFont="1" applyAlignment="1">
      <alignment horizontal="right" wrapText="1"/>
    </xf>
    <xf numFmtId="0" fontId="26" fillId="0" borderId="0" xfId="0" applyFont="1" applyAlignment="1">
      <alignment wrapText="1"/>
    </xf>
    <xf numFmtId="0" fontId="46" fillId="0" borderId="0" xfId="0" applyFont="1" applyAlignment="1">
      <alignment horizontal="center" vertical="center" textRotation="90"/>
    </xf>
    <xf numFmtId="0" fontId="58" fillId="0" borderId="0" xfId="0" applyFont="1" applyAlignment="1">
      <alignment vertical="top" wrapText="1"/>
    </xf>
    <xf numFmtId="0" fontId="60" fillId="0" borderId="0" xfId="0" applyFont="1"/>
    <xf numFmtId="0" fontId="45" fillId="3" borderId="0" xfId="0" applyFont="1" applyFill="1"/>
    <xf numFmtId="0" fontId="6" fillId="0" borderId="64" xfId="1" applyFont="1" applyBorder="1" applyAlignment="1">
      <alignment horizontal="center" vertical="center"/>
    </xf>
    <xf numFmtId="0" fontId="16" fillId="0" borderId="0" xfId="0" applyFont="1" applyAlignment="1">
      <alignment horizontal="left" vertical="center"/>
    </xf>
    <xf numFmtId="0" fontId="6" fillId="0" borderId="65" xfId="1" applyFont="1" applyBorder="1" applyAlignment="1">
      <alignment horizontal="center" vertical="center"/>
    </xf>
    <xf numFmtId="14" fontId="16" fillId="0" borderId="65" xfId="0" applyNumberFormat="1" applyFont="1" applyBorder="1" applyAlignment="1">
      <alignment vertical="center"/>
    </xf>
    <xf numFmtId="0" fontId="16" fillId="0" borderId="66" xfId="0" applyFont="1" applyBorder="1" applyAlignment="1">
      <alignment horizontal="right" vertical="center"/>
    </xf>
    <xf numFmtId="0" fontId="16" fillId="0" borderId="65" xfId="0" applyFont="1" applyBorder="1" applyAlignment="1">
      <alignment horizontal="right" vertical="center"/>
    </xf>
    <xf numFmtId="0" fontId="16" fillId="0" borderId="64" xfId="0" applyFont="1" applyBorder="1" applyAlignment="1">
      <alignment horizontal="right" vertical="center"/>
    </xf>
    <xf numFmtId="0" fontId="16" fillId="0" borderId="65" xfId="0" applyFont="1" applyBorder="1" applyAlignment="1">
      <alignment vertical="center"/>
    </xf>
    <xf numFmtId="0" fontId="16" fillId="0" borderId="64" xfId="0" applyFont="1" applyBorder="1" applyAlignment="1">
      <alignment vertical="center"/>
    </xf>
    <xf numFmtId="0" fontId="5" fillId="0" borderId="67" xfId="1" applyFont="1" applyBorder="1" applyAlignment="1">
      <alignment vertical="center"/>
    </xf>
    <xf numFmtId="0" fontId="5" fillId="0" borderId="68" xfId="1" applyFont="1" applyBorder="1" applyAlignment="1">
      <alignment vertical="center"/>
    </xf>
    <xf numFmtId="0" fontId="16" fillId="0" borderId="68" xfId="0" applyFont="1" applyBorder="1" applyAlignment="1">
      <alignment vertical="center"/>
    </xf>
    <xf numFmtId="14" fontId="16" fillId="0" borderId="0" xfId="5" applyNumberFormat="1" applyFont="1" applyAlignment="1">
      <alignment horizontal="left" vertical="center"/>
    </xf>
    <xf numFmtId="0" fontId="13" fillId="0" borderId="71" xfId="5" applyBorder="1"/>
    <xf numFmtId="0" fontId="16" fillId="6" borderId="69" xfId="0" applyFont="1" applyFill="1" applyBorder="1" applyAlignment="1">
      <alignment vertical="center"/>
    </xf>
    <xf numFmtId="2" fontId="2" fillId="2" borderId="26" xfId="1" applyNumberFormat="1" applyFont="1" applyFill="1" applyBorder="1" applyAlignment="1">
      <alignment horizontal="center" vertical="center" wrapText="1" shrinkToFit="1"/>
    </xf>
    <xf numFmtId="0" fontId="0" fillId="2" borderId="72" xfId="0" applyFill="1" applyBorder="1" applyAlignment="1">
      <alignment horizontal="center"/>
    </xf>
    <xf numFmtId="0" fontId="0" fillId="2" borderId="72" xfId="0" applyFill="1" applyBorder="1"/>
    <xf numFmtId="0" fontId="1" fillId="2" borderId="72" xfId="1" applyFill="1" applyBorder="1" applyAlignment="1">
      <alignment horizontal="center" vertical="center"/>
    </xf>
    <xf numFmtId="0" fontId="13" fillId="0" borderId="65" xfId="5" applyBorder="1"/>
    <xf numFmtId="0" fontId="26" fillId="2" borderId="72" xfId="0" applyFont="1" applyFill="1" applyBorder="1" applyAlignment="1">
      <alignment horizontal="center" vertical="center" wrapText="1"/>
    </xf>
    <xf numFmtId="0" fontId="1" fillId="2" borderId="72" xfId="1" applyFill="1" applyBorder="1" applyAlignment="1">
      <alignment horizontal="center" vertical="center" wrapText="1"/>
    </xf>
    <xf numFmtId="49" fontId="8" fillId="2" borderId="72" xfId="1" applyNumberFormat="1" applyFont="1" applyFill="1" applyBorder="1" applyAlignment="1">
      <alignment horizontal="center" vertical="center" wrapText="1" shrinkToFit="1"/>
    </xf>
    <xf numFmtId="0" fontId="1" fillId="2" borderId="72" xfId="1" applyFill="1" applyBorder="1" applyAlignment="1">
      <alignment horizontal="center" vertical="center" wrapText="1" shrinkToFit="1"/>
    </xf>
    <xf numFmtId="49" fontId="25" fillId="2" borderId="72" xfId="1" applyNumberFormat="1" applyFont="1" applyFill="1" applyBorder="1" applyAlignment="1">
      <alignment horizontal="center" vertical="center" wrapText="1" shrinkToFit="1"/>
    </xf>
    <xf numFmtId="3" fontId="52" fillId="2" borderId="72" xfId="0" applyNumberFormat="1" applyFont="1" applyFill="1" applyBorder="1" applyAlignment="1">
      <alignment horizontal="center" vertical="center"/>
    </xf>
    <xf numFmtId="0" fontId="0" fillId="2" borderId="72" xfId="0" applyFill="1" applyBorder="1" applyAlignment="1">
      <alignment horizontal="center" vertical="center"/>
    </xf>
    <xf numFmtId="2" fontId="8" fillId="2" borderId="72" xfId="1" applyNumberFormat="1" applyFont="1" applyFill="1" applyBorder="1" applyAlignment="1">
      <alignment horizontal="center" vertical="center" wrapText="1" shrinkToFit="1"/>
    </xf>
    <xf numFmtId="2" fontId="8" fillId="2" borderId="27" xfId="1" applyNumberFormat="1" applyFont="1" applyFill="1" applyBorder="1" applyAlignment="1">
      <alignment horizontal="center" vertical="center" wrapText="1" shrinkToFit="1"/>
    </xf>
    <xf numFmtId="167" fontId="12" fillId="0" borderId="9" xfId="1" applyNumberFormat="1" applyFont="1" applyBorder="1" applyAlignment="1">
      <alignment horizontal="center" vertical="center" wrapText="1" shrinkToFit="1"/>
    </xf>
    <xf numFmtId="167" fontId="12" fillId="0" borderId="72" xfId="1" applyNumberFormat="1" applyFont="1" applyBorder="1" applyAlignment="1">
      <alignment horizontal="center" vertical="center" wrapText="1" shrinkToFit="1"/>
    </xf>
    <xf numFmtId="0" fontId="61" fillId="0" borderId="0" xfId="0" applyFont="1"/>
    <xf numFmtId="0" fontId="46" fillId="0" borderId="0" xfId="0" applyFont="1" applyAlignment="1">
      <alignment horizontal="center" vertical="center" textRotation="90"/>
    </xf>
    <xf numFmtId="167" fontId="9" fillId="2" borderId="3" xfId="1" applyNumberFormat="1" applyFont="1" applyFill="1" applyBorder="1" applyAlignment="1">
      <alignment horizontal="center" vertical="center"/>
    </xf>
    <xf numFmtId="167" fontId="9" fillId="2" borderId="7" xfId="1" applyNumberFormat="1" applyFont="1" applyFill="1" applyBorder="1" applyAlignment="1">
      <alignment horizontal="center" vertical="center"/>
    </xf>
    <xf numFmtId="167" fontId="9" fillId="2" borderId="4" xfId="1" applyNumberFormat="1" applyFont="1" applyFill="1" applyBorder="1" applyAlignment="1">
      <alignment horizontal="center" vertical="center"/>
    </xf>
    <xf numFmtId="2" fontId="25" fillId="2" borderId="6" xfId="1" applyNumberFormat="1" applyFont="1" applyFill="1" applyBorder="1" applyAlignment="1">
      <alignment horizontal="center" vertical="center" wrapText="1" shrinkToFit="1"/>
    </xf>
    <xf numFmtId="0" fontId="25" fillId="2" borderId="3" xfId="1" applyFont="1" applyFill="1" applyBorder="1" applyAlignment="1">
      <alignment horizontal="center" vertical="center"/>
    </xf>
    <xf numFmtId="0" fontId="25" fillId="2" borderId="7" xfId="1" applyFont="1" applyFill="1" applyBorder="1" applyAlignment="1">
      <alignment horizontal="center" vertical="center"/>
    </xf>
    <xf numFmtId="0" fontId="25" fillId="2" borderId="4" xfId="1" applyFont="1" applyFill="1" applyBorder="1" applyAlignment="1">
      <alignment horizontal="center" vertical="center"/>
    </xf>
    <xf numFmtId="49" fontId="1" fillId="0" borderId="3" xfId="1" applyNumberFormat="1" applyBorder="1" applyAlignment="1" applyProtection="1">
      <alignment horizontal="center" vertical="center" wrapText="1" shrinkToFit="1"/>
      <protection locked="0"/>
    </xf>
    <xf numFmtId="49" fontId="1" fillId="0" borderId="7" xfId="1" applyNumberFormat="1" applyBorder="1" applyAlignment="1" applyProtection="1">
      <alignment horizontal="center" vertical="center" wrapText="1" shrinkToFit="1"/>
      <protection locked="0"/>
    </xf>
    <xf numFmtId="22" fontId="17" fillId="0" borderId="0" xfId="5" applyNumberFormat="1" applyFont="1" applyAlignment="1">
      <alignment horizontal="right" vertical="center"/>
    </xf>
    <xf numFmtId="0" fontId="14" fillId="0" borderId="0" xfId="5" applyFont="1" applyAlignment="1">
      <alignment vertical="top"/>
    </xf>
    <xf numFmtId="0" fontId="17" fillId="0" borderId="34" xfId="5" applyFont="1" applyBorder="1" applyAlignment="1">
      <alignment horizontal="right" vertical="center"/>
    </xf>
    <xf numFmtId="0" fontId="51" fillId="0" borderId="36" xfId="5" applyFont="1" applyBorder="1" applyAlignment="1" applyProtection="1">
      <alignment horizontal="center" vertical="center"/>
      <protection locked="0"/>
    </xf>
    <xf numFmtId="0" fontId="51" fillId="0" borderId="35" xfId="5" applyFont="1" applyBorder="1" applyAlignment="1" applyProtection="1">
      <alignment horizontal="center" vertical="center"/>
      <protection locked="0"/>
    </xf>
    <xf numFmtId="0" fontId="51" fillId="0" borderId="37" xfId="5" applyFont="1" applyBorder="1" applyAlignment="1" applyProtection="1">
      <alignment horizontal="center" vertical="center"/>
      <protection locked="0"/>
    </xf>
    <xf numFmtId="0" fontId="14" fillId="0" borderId="33" xfId="5" applyFont="1" applyBorder="1" applyAlignment="1">
      <alignment vertical="top"/>
    </xf>
    <xf numFmtId="166" fontId="1" fillId="0" borderId="6" xfId="1" applyNumberFormat="1" applyBorder="1" applyAlignment="1" applyProtection="1">
      <alignment horizontal="center" wrapText="1" shrinkToFit="1"/>
      <protection locked="0"/>
    </xf>
    <xf numFmtId="49" fontId="1" fillId="0" borderId="6" xfId="1" applyNumberFormat="1" applyBorder="1" applyAlignment="1" applyProtection="1">
      <alignment horizontal="center" vertical="center" wrapText="1" shrinkToFit="1"/>
      <protection locked="0"/>
    </xf>
    <xf numFmtId="166" fontId="1" fillId="0" borderId="4" xfId="1" applyNumberFormat="1" applyBorder="1" applyAlignment="1" applyProtection="1">
      <alignment horizontal="center" wrapText="1" shrinkToFit="1"/>
      <protection locked="0"/>
    </xf>
    <xf numFmtId="2" fontId="10" fillId="0" borderId="3" xfId="1" applyNumberFormat="1" applyFont="1" applyBorder="1" applyAlignment="1" applyProtection="1">
      <alignment horizontal="center" wrapText="1" shrinkToFit="1"/>
      <protection locked="0"/>
    </xf>
    <xf numFmtId="2" fontId="10" fillId="0" borderId="4" xfId="1" applyNumberFormat="1" applyFont="1" applyBorder="1" applyAlignment="1" applyProtection="1">
      <alignment horizontal="center" wrapText="1" shrinkToFit="1"/>
      <protection locked="0"/>
    </xf>
    <xf numFmtId="49" fontId="3" fillId="2" borderId="3" xfId="1" applyNumberFormat="1" applyFont="1" applyFill="1" applyBorder="1" applyAlignment="1">
      <alignment horizontal="center"/>
    </xf>
    <xf numFmtId="49" fontId="3" fillId="2" borderId="7" xfId="1" applyNumberFormat="1" applyFont="1" applyFill="1" applyBorder="1" applyAlignment="1">
      <alignment horizontal="center"/>
    </xf>
    <xf numFmtId="49" fontId="3" fillId="2" borderId="4" xfId="1" applyNumberFormat="1" applyFont="1" applyFill="1" applyBorder="1" applyAlignment="1">
      <alignment horizontal="center"/>
    </xf>
    <xf numFmtId="3" fontId="10" fillId="0" borderId="6" xfId="1" applyNumberFormat="1" applyFont="1" applyBorder="1" applyAlignment="1" applyProtection="1">
      <alignment horizontal="center" wrapText="1" shrinkToFit="1"/>
      <protection locked="0"/>
    </xf>
    <xf numFmtId="49" fontId="1" fillId="0" borderId="4" xfId="1" applyNumberFormat="1" applyBorder="1" applyAlignment="1" applyProtection="1">
      <alignment horizontal="center" vertical="center" wrapText="1" shrinkToFit="1"/>
      <protection locked="0"/>
    </xf>
    <xf numFmtId="2" fontId="2" fillId="0" borderId="3" xfId="1" applyNumberFormat="1" applyFont="1" applyBorder="1" applyAlignment="1" applyProtection="1">
      <alignment horizontal="center" wrapText="1" shrinkToFit="1"/>
      <protection locked="0"/>
    </xf>
    <xf numFmtId="2" fontId="2" fillId="0" borderId="4" xfId="1" applyNumberFormat="1" applyFont="1" applyBorder="1" applyAlignment="1" applyProtection="1">
      <alignment horizontal="center" wrapText="1" shrinkToFit="1"/>
      <protection locked="0"/>
    </xf>
    <xf numFmtId="1" fontId="10" fillId="0" borderId="3" xfId="1" applyNumberFormat="1" applyFont="1" applyBorder="1" applyAlignment="1" applyProtection="1">
      <alignment horizontal="center" wrapText="1" shrinkToFit="1"/>
      <protection locked="0"/>
    </xf>
    <xf numFmtId="1" fontId="10" fillId="0" borderId="4" xfId="1" applyNumberFormat="1" applyFont="1" applyBorder="1" applyAlignment="1" applyProtection="1">
      <alignment horizontal="center" wrapText="1" shrinkToFit="1"/>
      <protection locked="0"/>
    </xf>
    <xf numFmtId="3" fontId="10" fillId="0" borderId="3" xfId="1" applyNumberFormat="1" applyFont="1" applyBorder="1" applyAlignment="1" applyProtection="1">
      <alignment horizontal="center" wrapText="1" shrinkToFit="1"/>
      <protection locked="0"/>
    </xf>
    <xf numFmtId="3" fontId="10" fillId="0" borderId="4" xfId="1" applyNumberFormat="1" applyFont="1" applyBorder="1" applyAlignment="1" applyProtection="1">
      <alignment horizontal="center" wrapText="1" shrinkToFit="1"/>
      <protection locked="0"/>
    </xf>
    <xf numFmtId="1" fontId="10" fillId="2" borderId="6" xfId="1" applyNumberFormat="1" applyFont="1" applyFill="1" applyBorder="1" applyAlignment="1">
      <alignment horizontal="center" wrapText="1" shrinkToFit="1"/>
    </xf>
    <xf numFmtId="3" fontId="10" fillId="2" borderId="6" xfId="1" applyNumberFormat="1" applyFont="1" applyFill="1" applyBorder="1" applyAlignment="1">
      <alignment horizontal="center"/>
    </xf>
    <xf numFmtId="49" fontId="4" fillId="2" borderId="3" xfId="1" applyNumberFormat="1" applyFont="1" applyFill="1" applyBorder="1" applyAlignment="1">
      <alignment horizontal="center" vertical="center"/>
    </xf>
    <xf numFmtId="49" fontId="4" fillId="2" borderId="7" xfId="1" applyNumberFormat="1" applyFont="1" applyFill="1" applyBorder="1" applyAlignment="1">
      <alignment horizontal="center" vertical="center"/>
    </xf>
    <xf numFmtId="49" fontId="4" fillId="2" borderId="4" xfId="1" applyNumberFormat="1" applyFont="1" applyFill="1" applyBorder="1" applyAlignment="1">
      <alignment horizontal="center" vertical="center"/>
    </xf>
    <xf numFmtId="166" fontId="3" fillId="2" borderId="4" xfId="1" applyNumberFormat="1" applyFont="1" applyFill="1" applyBorder="1" applyAlignment="1">
      <alignment horizontal="center"/>
    </xf>
    <xf numFmtId="166" fontId="3" fillId="2" borderId="6" xfId="1" applyNumberFormat="1" applyFont="1" applyFill="1" applyBorder="1" applyAlignment="1">
      <alignment horizontal="center"/>
    </xf>
    <xf numFmtId="1" fontId="10" fillId="0" borderId="6" xfId="1" applyNumberFormat="1" applyFont="1" applyBorder="1" applyAlignment="1" applyProtection="1">
      <alignment horizontal="center" wrapText="1" shrinkToFit="1"/>
      <protection locked="0"/>
    </xf>
    <xf numFmtId="2" fontId="10" fillId="2" borderId="3" xfId="1" applyNumberFormat="1" applyFont="1" applyFill="1" applyBorder="1" applyAlignment="1">
      <alignment horizontal="center" wrapText="1" shrinkToFit="1"/>
    </xf>
    <xf numFmtId="2" fontId="10" fillId="2" borderId="4" xfId="1" applyNumberFormat="1" applyFont="1" applyFill="1" applyBorder="1" applyAlignment="1">
      <alignment horizontal="center" wrapText="1" shrinkToFit="1"/>
    </xf>
    <xf numFmtId="2" fontId="10" fillId="2" borderId="6" xfId="1" applyNumberFormat="1" applyFont="1" applyFill="1" applyBorder="1" applyAlignment="1">
      <alignment horizontal="center"/>
    </xf>
    <xf numFmtId="2" fontId="10" fillId="2" borderId="3" xfId="1" applyNumberFormat="1" applyFont="1" applyFill="1" applyBorder="1" applyAlignment="1">
      <alignment horizontal="center"/>
    </xf>
    <xf numFmtId="2" fontId="10" fillId="2" borderId="4" xfId="1" applyNumberFormat="1" applyFont="1" applyFill="1" applyBorder="1" applyAlignment="1">
      <alignment horizontal="center"/>
    </xf>
    <xf numFmtId="2" fontId="8" fillId="0" borderId="32" xfId="1" applyNumberFormat="1" applyFont="1" applyBorder="1" applyAlignment="1" applyProtection="1">
      <alignment horizontal="center" vertical="center" wrapText="1" shrinkToFit="1"/>
      <protection locked="0"/>
    </xf>
    <xf numFmtId="2" fontId="8" fillId="0" borderId="2" xfId="1" applyNumberFormat="1" applyFont="1" applyBorder="1" applyAlignment="1" applyProtection="1">
      <alignment horizontal="center" vertical="center" wrapText="1" shrinkToFit="1"/>
      <protection locked="0"/>
    </xf>
    <xf numFmtId="49" fontId="1" fillId="0" borderId="16" xfId="1" applyNumberFormat="1" applyBorder="1" applyAlignment="1" applyProtection="1">
      <alignment horizontal="center" vertical="center" wrapText="1" shrinkToFit="1"/>
      <protection locked="0"/>
    </xf>
    <xf numFmtId="49" fontId="1" fillId="0" borderId="17" xfId="1" applyNumberFormat="1" applyBorder="1" applyAlignment="1" applyProtection="1">
      <alignment horizontal="center" vertical="center" wrapText="1" shrinkToFit="1"/>
      <protection locked="0"/>
    </xf>
    <xf numFmtId="2" fontId="1" fillId="2" borderId="38" xfId="1" applyNumberFormat="1" applyFill="1" applyBorder="1" applyAlignment="1">
      <alignment horizontal="center" vertical="center" wrapText="1" shrinkToFit="1"/>
    </xf>
    <xf numFmtId="2" fontId="1" fillId="2" borderId="39" xfId="1" applyNumberFormat="1" applyFill="1" applyBorder="1" applyAlignment="1">
      <alignment horizontal="center" vertical="center" wrapText="1" shrinkToFit="1"/>
    </xf>
    <xf numFmtId="167" fontId="1" fillId="2" borderId="3" xfId="1" applyNumberFormat="1" applyFill="1" applyBorder="1" applyAlignment="1">
      <alignment horizontal="center" vertical="center" wrapText="1" shrinkToFit="1"/>
    </xf>
    <xf numFmtId="167" fontId="1" fillId="2" borderId="45" xfId="1" applyNumberFormat="1" applyFill="1" applyBorder="1" applyAlignment="1">
      <alignment horizontal="center" vertical="center" wrapText="1" shrinkToFit="1"/>
    </xf>
    <xf numFmtId="2" fontId="1" fillId="2" borderId="41" xfId="1" applyNumberFormat="1" applyFill="1" applyBorder="1" applyAlignment="1">
      <alignment horizontal="center" vertical="center" wrapText="1" shrinkToFit="1"/>
    </xf>
    <xf numFmtId="0" fontId="1" fillId="2" borderId="16" xfId="1" applyFill="1" applyBorder="1" applyAlignment="1">
      <alignment horizontal="center" vertical="center" wrapText="1" shrinkToFit="1"/>
    </xf>
    <xf numFmtId="0" fontId="1" fillId="2" borderId="18" xfId="1" applyFill="1" applyBorder="1" applyAlignment="1">
      <alignment horizontal="center" vertical="center" wrapText="1" shrinkToFit="1"/>
    </xf>
    <xf numFmtId="0" fontId="1" fillId="2" borderId="13" xfId="1" applyFill="1" applyBorder="1" applyAlignment="1">
      <alignment horizontal="center" vertical="center" wrapText="1" shrinkToFit="1"/>
    </xf>
    <xf numFmtId="0" fontId="1" fillId="2" borderId="14" xfId="1" applyFill="1" applyBorder="1" applyAlignment="1">
      <alignment horizontal="center" vertical="center" wrapText="1" shrinkToFit="1"/>
    </xf>
    <xf numFmtId="168" fontId="11" fillId="2" borderId="28" xfId="1" applyNumberFormat="1" applyFont="1" applyFill="1" applyBorder="1" applyAlignment="1">
      <alignment horizontal="center" vertical="justify"/>
    </xf>
    <xf numFmtId="168" fontId="11" fillId="2" borderId="29" xfId="1" applyNumberFormat="1" applyFont="1" applyFill="1" applyBorder="1" applyAlignment="1">
      <alignment horizontal="center" vertical="justify"/>
    </xf>
    <xf numFmtId="168" fontId="11" fillId="2" borderId="30" xfId="1" applyNumberFormat="1" applyFont="1" applyFill="1" applyBorder="1" applyAlignment="1">
      <alignment horizontal="center" vertical="justify"/>
    </xf>
    <xf numFmtId="0" fontId="11" fillId="2" borderId="31" xfId="1" applyFont="1" applyFill="1" applyBorder="1" applyAlignment="1">
      <alignment horizontal="center" vertical="center" wrapText="1" shrinkToFit="1"/>
    </xf>
    <xf numFmtId="0" fontId="11" fillId="2" borderId="6" xfId="1" applyFont="1" applyFill="1" applyBorder="1" applyAlignment="1">
      <alignment horizontal="center" vertical="center" wrapText="1" shrinkToFit="1"/>
    </xf>
    <xf numFmtId="0" fontId="11" fillId="2" borderId="32" xfId="1" applyFont="1" applyFill="1" applyBorder="1" applyAlignment="1">
      <alignment horizontal="center" vertical="center" wrapText="1" shrinkToFit="1"/>
    </xf>
    <xf numFmtId="0" fontId="1" fillId="2" borderId="6" xfId="5" applyFont="1" applyFill="1" applyBorder="1" applyAlignment="1">
      <alignment horizontal="center"/>
    </xf>
    <xf numFmtId="167" fontId="54" fillId="0" borderId="31" xfId="0" applyNumberFormat="1" applyFont="1" applyBorder="1" applyAlignment="1" applyProtection="1">
      <alignment horizontal="center" vertical="center"/>
      <protection locked="0"/>
    </xf>
    <xf numFmtId="167" fontId="54" fillId="0" borderId="6" xfId="0" applyNumberFormat="1" applyFont="1" applyBorder="1" applyAlignment="1" applyProtection="1">
      <alignment horizontal="center" vertical="center"/>
      <protection locked="0"/>
    </xf>
    <xf numFmtId="167" fontId="54" fillId="0" borderId="32" xfId="0" applyNumberFormat="1" applyFont="1" applyBorder="1" applyAlignment="1" applyProtection="1">
      <alignment horizontal="center" vertical="center"/>
      <protection locked="0"/>
    </xf>
    <xf numFmtId="0" fontId="10" fillId="2" borderId="6" xfId="1" applyFont="1" applyFill="1" applyBorder="1" applyAlignment="1">
      <alignment horizontal="right"/>
    </xf>
    <xf numFmtId="0" fontId="1" fillId="2" borderId="6" xfId="1" applyFill="1" applyBorder="1" applyAlignment="1">
      <alignment horizontal="center"/>
    </xf>
    <xf numFmtId="49" fontId="1" fillId="0" borderId="13" xfId="1" applyNumberFormat="1" applyBorder="1" applyAlignment="1" applyProtection="1">
      <alignment horizontal="center" vertical="center" wrapText="1" shrinkToFit="1"/>
      <protection locked="0"/>
    </xf>
    <xf numFmtId="49" fontId="1" fillId="0" borderId="15" xfId="1" applyNumberFormat="1" applyBorder="1" applyAlignment="1" applyProtection="1">
      <alignment horizontal="center" vertical="center" wrapText="1" shrinkToFit="1"/>
      <protection locked="0"/>
    </xf>
    <xf numFmtId="49" fontId="1" fillId="0" borderId="14" xfId="1" applyNumberFormat="1" applyBorder="1" applyAlignment="1" applyProtection="1">
      <alignment horizontal="center" vertical="center" wrapText="1" shrinkToFit="1"/>
      <protection locked="0"/>
    </xf>
    <xf numFmtId="0" fontId="16" fillId="0" borderId="0" xfId="0" applyFont="1" applyAlignment="1">
      <alignment horizontal="center" vertical="center" wrapText="1"/>
    </xf>
    <xf numFmtId="0" fontId="16" fillId="0" borderId="15" xfId="0" applyFont="1" applyBorder="1" applyAlignment="1">
      <alignment horizontal="center" vertical="center" wrapText="1"/>
    </xf>
    <xf numFmtId="1" fontId="25" fillId="2" borderId="42" xfId="1" applyNumberFormat="1" applyFont="1" applyFill="1" applyBorder="1" applyAlignment="1">
      <alignment horizontal="center" wrapText="1" shrinkToFit="1"/>
    </xf>
    <xf numFmtId="1" fontId="25" fillId="2" borderId="43" xfId="1" applyNumberFormat="1" applyFont="1" applyFill="1" applyBorder="1" applyAlignment="1">
      <alignment horizontal="center" wrapText="1" shrinkToFit="1"/>
    </xf>
    <xf numFmtId="1" fontId="25" fillId="2" borderId="70" xfId="1" applyNumberFormat="1" applyFont="1" applyFill="1" applyBorder="1" applyAlignment="1">
      <alignment horizontal="center" wrapText="1" shrinkToFit="1"/>
    </xf>
    <xf numFmtId="167" fontId="1" fillId="2" borderId="31" xfId="1" applyNumberFormat="1" applyFill="1" applyBorder="1" applyAlignment="1">
      <alignment horizontal="center" vertical="center" wrapText="1" shrinkToFit="1"/>
    </xf>
    <xf numFmtId="167" fontId="1" fillId="2" borderId="6" xfId="1" applyNumberFormat="1" applyFill="1" applyBorder="1" applyAlignment="1">
      <alignment horizontal="center" vertical="center" wrapText="1" shrinkToFit="1"/>
    </xf>
    <xf numFmtId="167" fontId="1" fillId="0" borderId="5" xfId="1" applyNumberFormat="1" applyBorder="1" applyAlignment="1" applyProtection="1">
      <alignment horizontal="center" wrapText="1" shrinkToFit="1"/>
      <protection locked="0"/>
    </xf>
    <xf numFmtId="167" fontId="1" fillId="0" borderId="1" xfId="1" applyNumberFormat="1" applyBorder="1" applyAlignment="1" applyProtection="1">
      <alignment horizontal="center" wrapText="1" shrinkToFit="1"/>
      <protection locked="0"/>
    </xf>
    <xf numFmtId="2" fontId="25" fillId="2" borderId="5" xfId="1" applyNumberFormat="1" applyFont="1" applyFill="1" applyBorder="1" applyAlignment="1">
      <alignment horizontal="center" vertical="center" wrapText="1" shrinkToFit="1"/>
    </xf>
    <xf numFmtId="2" fontId="25" fillId="2" borderId="1" xfId="1" applyNumberFormat="1" applyFont="1" applyFill="1" applyBorder="1" applyAlignment="1">
      <alignment horizontal="center" vertical="center" wrapText="1" shrinkToFit="1"/>
    </xf>
    <xf numFmtId="167" fontId="1" fillId="2" borderId="32" xfId="1" applyNumberFormat="1" applyFill="1" applyBorder="1" applyAlignment="1">
      <alignment horizontal="center" vertical="center" wrapText="1" shrinkToFit="1"/>
    </xf>
    <xf numFmtId="1" fontId="1" fillId="2" borderId="40" xfId="1" applyNumberFormat="1" applyFill="1" applyBorder="1" applyAlignment="1">
      <alignment horizontal="center" vertical="center" wrapText="1" shrinkToFit="1"/>
    </xf>
    <xf numFmtId="1" fontId="1" fillId="2" borderId="41" xfId="1" applyNumberFormat="1" applyFill="1" applyBorder="1" applyAlignment="1">
      <alignment horizontal="center" vertical="center" wrapText="1" shrinkToFit="1"/>
    </xf>
    <xf numFmtId="1" fontId="25" fillId="0" borderId="29" xfId="1" applyNumberFormat="1" applyFont="1" applyBorder="1" applyAlignment="1" applyProtection="1">
      <alignment horizontal="center" vertical="center" wrapText="1" shrinkToFit="1"/>
      <protection locked="0"/>
    </xf>
    <xf numFmtId="1" fontId="25" fillId="0" borderId="22" xfId="1" applyNumberFormat="1" applyFont="1" applyBorder="1" applyAlignment="1" applyProtection="1">
      <alignment horizontal="center" vertical="center" wrapText="1" shrinkToFit="1"/>
      <protection locked="0"/>
    </xf>
    <xf numFmtId="0" fontId="1" fillId="2" borderId="22" xfId="1" applyFill="1" applyBorder="1" applyAlignment="1">
      <alignment horizontal="center" vertical="center" wrapText="1" shrinkToFit="1"/>
    </xf>
    <xf numFmtId="0" fontId="1" fillId="2" borderId="23" xfId="1" applyFill="1" applyBorder="1" applyAlignment="1">
      <alignment horizontal="center" vertical="center" wrapText="1" shrinkToFit="1"/>
    </xf>
    <xf numFmtId="0" fontId="1" fillId="2" borderId="19" xfId="1" applyFill="1" applyBorder="1" applyAlignment="1">
      <alignment horizontal="center" vertical="center" wrapText="1" shrinkToFit="1"/>
    </xf>
    <xf numFmtId="0" fontId="29" fillId="4" borderId="6" xfId="5" applyFont="1" applyFill="1" applyBorder="1" applyAlignment="1">
      <alignment horizontal="center" vertical="center"/>
    </xf>
    <xf numFmtId="0" fontId="29" fillId="4" borderId="3" xfId="5" applyFont="1" applyFill="1" applyBorder="1" applyAlignment="1">
      <alignment horizontal="center" vertical="center"/>
    </xf>
    <xf numFmtId="0" fontId="16" fillId="4" borderId="6" xfId="5" applyFont="1" applyFill="1" applyBorder="1" applyAlignment="1">
      <alignment horizontal="center" vertical="center"/>
    </xf>
    <xf numFmtId="0" fontId="16" fillId="4" borderId="3" xfId="5" applyFont="1" applyFill="1" applyBorder="1" applyAlignment="1">
      <alignment horizontal="center" vertical="center"/>
    </xf>
    <xf numFmtId="0" fontId="53" fillId="4" borderId="6" xfId="5" applyFont="1" applyFill="1" applyBorder="1" applyAlignment="1">
      <alignment horizontal="center" vertical="center"/>
    </xf>
    <xf numFmtId="0" fontId="53" fillId="4" borderId="3" xfId="5" applyFont="1" applyFill="1" applyBorder="1" applyAlignment="1">
      <alignment horizontal="center" vertical="center"/>
    </xf>
    <xf numFmtId="0" fontId="1" fillId="2" borderId="24" xfId="1" applyFill="1" applyBorder="1" applyAlignment="1">
      <alignment horizontal="center" vertical="center" wrapText="1" shrinkToFit="1"/>
    </xf>
    <xf numFmtId="0" fontId="1" fillId="2" borderId="25" xfId="1" applyFill="1" applyBorder="1" applyAlignment="1">
      <alignment horizontal="center" vertical="center" wrapText="1" shrinkToFit="1"/>
    </xf>
    <xf numFmtId="167" fontId="1" fillId="2" borderId="44" xfId="1" applyNumberFormat="1" applyFill="1" applyBorder="1" applyAlignment="1">
      <alignment horizontal="center" vertical="center" wrapText="1" shrinkToFit="1"/>
    </xf>
    <xf numFmtId="167" fontId="1" fillId="2" borderId="4" xfId="1" applyNumberFormat="1" applyFill="1" applyBorder="1" applyAlignment="1">
      <alignment horizontal="center" vertical="center" wrapText="1" shrinkToFit="1"/>
    </xf>
    <xf numFmtId="0" fontId="7" fillId="2" borderId="3" xfId="1" applyFont="1" applyFill="1" applyBorder="1" applyAlignment="1">
      <alignment vertical="center"/>
    </xf>
    <xf numFmtId="0" fontId="7" fillId="2" borderId="7" xfId="1" applyFont="1" applyFill="1" applyBorder="1" applyAlignment="1">
      <alignment vertical="center"/>
    </xf>
    <xf numFmtId="0" fontId="7" fillId="2" borderId="4" xfId="1" applyFont="1" applyFill="1" applyBorder="1" applyAlignment="1">
      <alignment vertical="center"/>
    </xf>
    <xf numFmtId="0" fontId="1" fillId="2" borderId="13" xfId="1" applyFill="1" applyBorder="1" applyAlignment="1">
      <alignment horizontal="center"/>
    </xf>
    <xf numFmtId="0" fontId="1" fillId="2" borderId="14" xfId="1" applyFill="1" applyBorder="1" applyAlignment="1">
      <alignment horizontal="center"/>
    </xf>
    <xf numFmtId="0" fontId="13" fillId="2" borderId="3" xfId="5" applyFill="1" applyBorder="1"/>
    <xf numFmtId="0" fontId="13" fillId="2" borderId="7" xfId="5" applyFill="1" applyBorder="1"/>
    <xf numFmtId="0" fontId="13" fillId="2" borderId="4" xfId="5" applyFill="1" applyBorder="1"/>
    <xf numFmtId="0" fontId="1" fillId="0" borderId="16" xfId="1" applyBorder="1" applyAlignment="1" applyProtection="1">
      <alignment horizontal="center" vertical="center" wrapText="1" shrinkToFit="1"/>
      <protection locked="0"/>
    </xf>
    <xf numFmtId="0" fontId="1" fillId="0" borderId="18" xfId="1" applyBorder="1" applyAlignment="1" applyProtection="1">
      <alignment horizontal="center" vertical="center" wrapText="1" shrinkToFit="1"/>
      <protection locked="0"/>
    </xf>
    <xf numFmtId="0" fontId="1" fillId="2" borderId="17" xfId="1" applyFill="1" applyBorder="1" applyAlignment="1">
      <alignment horizontal="center" vertical="center" wrapText="1" shrinkToFit="1"/>
    </xf>
    <xf numFmtId="0" fontId="1" fillId="2" borderId="3" xfId="1" applyFill="1" applyBorder="1" applyAlignment="1">
      <alignment horizontal="center" vertical="center" wrapText="1" shrinkToFit="1"/>
    </xf>
    <xf numFmtId="0" fontId="1" fillId="2" borderId="7" xfId="1" applyFill="1" applyBorder="1" applyAlignment="1">
      <alignment horizontal="center" vertical="center" wrapText="1" shrinkToFit="1"/>
    </xf>
    <xf numFmtId="0" fontId="1" fillId="2" borderId="4" xfId="1" applyFill="1" applyBorder="1" applyAlignment="1">
      <alignment horizontal="center" vertical="center" wrapText="1" shrinkToFit="1"/>
    </xf>
    <xf numFmtId="0" fontId="2" fillId="0" borderId="26" xfId="1" applyFont="1" applyBorder="1" applyAlignment="1" applyProtection="1">
      <alignment horizontal="center" vertical="center" wrapText="1" shrinkToFit="1"/>
      <protection locked="0"/>
    </xf>
    <xf numFmtId="0" fontId="2" fillId="0" borderId="27" xfId="1" applyFont="1" applyBorder="1" applyAlignment="1" applyProtection="1">
      <alignment horizontal="center" vertical="center" wrapText="1" shrinkToFit="1"/>
      <protection locked="0"/>
    </xf>
    <xf numFmtId="49" fontId="1" fillId="0" borderId="4" xfId="1" applyNumberFormat="1" applyBorder="1" applyAlignment="1" applyProtection="1">
      <alignment horizontal="center"/>
      <protection locked="0"/>
    </xf>
    <xf numFmtId="49" fontId="1" fillId="0" borderId="6" xfId="1" applyNumberFormat="1" applyBorder="1" applyAlignment="1" applyProtection="1">
      <alignment horizontal="center"/>
      <protection locked="0"/>
    </xf>
    <xf numFmtId="169" fontId="1" fillId="2" borderId="29" xfId="1" applyNumberFormat="1" applyFill="1" applyBorder="1" applyAlignment="1">
      <alignment horizontal="center" wrapText="1" shrinkToFit="1"/>
    </xf>
    <xf numFmtId="169" fontId="1" fillId="2" borderId="30" xfId="1" applyNumberFormat="1" applyFill="1" applyBorder="1" applyAlignment="1">
      <alignment horizontal="center" wrapText="1" shrinkToFit="1"/>
    </xf>
    <xf numFmtId="0" fontId="1" fillId="2" borderId="16" xfId="1" applyFill="1" applyBorder="1" applyAlignment="1">
      <alignment horizontal="center"/>
    </xf>
    <xf numFmtId="0" fontId="1" fillId="2" borderId="17" xfId="1" applyFill="1" applyBorder="1" applyAlignment="1">
      <alignment horizontal="center"/>
    </xf>
    <xf numFmtId="0" fontId="1" fillId="2" borderId="18" xfId="1" applyFill="1" applyBorder="1" applyAlignment="1">
      <alignment horizontal="center"/>
    </xf>
    <xf numFmtId="22" fontId="1" fillId="3" borderId="1" xfId="1" applyNumberFormat="1" applyFill="1" applyBorder="1" applyAlignment="1" applyProtection="1">
      <alignment horizontal="center" wrapText="1" shrinkToFit="1"/>
      <protection locked="0"/>
    </xf>
    <xf numFmtId="22" fontId="1" fillId="3" borderId="40" xfId="1" applyNumberFormat="1" applyFill="1" applyBorder="1" applyAlignment="1" applyProtection="1">
      <alignment horizontal="center" wrapText="1" shrinkToFit="1"/>
      <protection locked="0"/>
    </xf>
    <xf numFmtId="167" fontId="1" fillId="2" borderId="7" xfId="1" applyNumberFormat="1" applyFill="1" applyBorder="1" applyAlignment="1">
      <alignment horizontal="center" vertical="center" wrapText="1" shrinkToFit="1"/>
    </xf>
    <xf numFmtId="166" fontId="1" fillId="0" borderId="3" xfId="1" applyNumberFormat="1" applyBorder="1" applyAlignment="1" applyProtection="1">
      <alignment horizontal="center" wrapText="1" shrinkToFit="1"/>
      <protection locked="0"/>
    </xf>
    <xf numFmtId="0" fontId="13" fillId="0" borderId="0" xfId="5" applyAlignment="1">
      <alignment horizontal="center" vertical="center"/>
    </xf>
    <xf numFmtId="0" fontId="1" fillId="2" borderId="16" xfId="1" applyFill="1" applyBorder="1" applyAlignment="1">
      <alignment horizontal="center" vertical="center" wrapText="1"/>
    </xf>
    <xf numFmtId="0" fontId="1" fillId="2" borderId="17" xfId="1" applyFill="1" applyBorder="1" applyAlignment="1">
      <alignment horizontal="center" vertical="center" wrapText="1"/>
    </xf>
    <xf numFmtId="0" fontId="1" fillId="2" borderId="18" xfId="1" applyFill="1" applyBorder="1" applyAlignment="1">
      <alignment horizontal="center" vertical="center" wrapText="1"/>
    </xf>
    <xf numFmtId="0" fontId="1" fillId="2" borderId="13" xfId="1" applyFill="1" applyBorder="1" applyAlignment="1">
      <alignment horizontal="center" vertical="center" wrapText="1"/>
    </xf>
    <xf numFmtId="0" fontId="1" fillId="2" borderId="15" xfId="1" applyFill="1" applyBorder="1" applyAlignment="1">
      <alignment horizontal="center" vertical="center" wrapText="1"/>
    </xf>
    <xf numFmtId="0" fontId="1" fillId="2" borderId="14" xfId="1" applyFill="1" applyBorder="1" applyAlignment="1">
      <alignment horizontal="center" vertical="center" wrapText="1"/>
    </xf>
    <xf numFmtId="0" fontId="1" fillId="2" borderId="16" xfId="1" applyFill="1" applyBorder="1" applyAlignment="1">
      <alignment horizontal="center" vertical="center"/>
    </xf>
    <xf numFmtId="0" fontId="1" fillId="2" borderId="17" xfId="1" applyFill="1" applyBorder="1" applyAlignment="1">
      <alignment horizontal="center" vertical="center"/>
    </xf>
    <xf numFmtId="0" fontId="1" fillId="2" borderId="18" xfId="1" applyFill="1" applyBorder="1" applyAlignment="1">
      <alignment horizontal="center" vertical="center"/>
    </xf>
    <xf numFmtId="0" fontId="1" fillId="2" borderId="13" xfId="1" applyFill="1" applyBorder="1" applyAlignment="1">
      <alignment horizontal="center" vertical="center"/>
    </xf>
    <xf numFmtId="0" fontId="1" fillId="2" borderId="15" xfId="1" applyFill="1" applyBorder="1" applyAlignment="1">
      <alignment horizontal="center" vertical="center"/>
    </xf>
    <xf numFmtId="0" fontId="1" fillId="2" borderId="14" xfId="1" applyFill="1" applyBorder="1" applyAlignment="1">
      <alignment horizontal="center" vertical="center"/>
    </xf>
    <xf numFmtId="0" fontId="4" fillId="2" borderId="3" xfId="1" applyFont="1" applyFill="1" applyBorder="1" applyAlignment="1">
      <alignment horizontal="center" vertical="center"/>
    </xf>
    <xf numFmtId="0" fontId="4" fillId="2" borderId="7" xfId="1" applyFont="1" applyFill="1" applyBorder="1" applyAlignment="1">
      <alignment horizontal="center" vertical="center"/>
    </xf>
    <xf numFmtId="0" fontId="26" fillId="2" borderId="3" xfId="0" applyFont="1" applyFill="1" applyBorder="1" applyAlignment="1">
      <alignment horizontal="center" vertical="center"/>
    </xf>
    <xf numFmtId="0" fontId="26" fillId="2" borderId="7" xfId="0" applyFont="1" applyFill="1" applyBorder="1" applyAlignment="1">
      <alignment horizontal="center" vertical="center"/>
    </xf>
    <xf numFmtId="0" fontId="26" fillId="2" borderId="4" xfId="0" applyFont="1" applyFill="1" applyBorder="1" applyAlignment="1">
      <alignment horizontal="center" vertical="center"/>
    </xf>
    <xf numFmtId="49" fontId="1" fillId="2" borderId="4" xfId="1" applyNumberFormat="1" applyFill="1" applyBorder="1" applyAlignment="1">
      <alignment horizontal="center"/>
    </xf>
    <xf numFmtId="49" fontId="1" fillId="2" borderId="6" xfId="1" applyNumberFormat="1" applyFill="1" applyBorder="1" applyAlignment="1">
      <alignment horizontal="center"/>
    </xf>
    <xf numFmtId="0" fontId="17" fillId="0" borderId="0" xfId="5" applyFont="1" applyAlignment="1">
      <alignment horizontal="right" vertical="center"/>
    </xf>
    <xf numFmtId="0" fontId="2" fillId="0" borderId="0" xfId="1" applyFont="1" applyAlignment="1">
      <alignment horizontal="center" vertical="center"/>
    </xf>
    <xf numFmtId="171" fontId="25" fillId="3" borderId="19" xfId="1" quotePrefix="1" applyNumberFormat="1" applyFont="1" applyFill="1" applyBorder="1" applyAlignment="1" applyProtection="1">
      <alignment horizontal="center" vertical="center" wrapText="1" shrinkToFit="1"/>
      <protection locked="0"/>
    </xf>
    <xf numFmtId="171" fontId="25" fillId="3" borderId="6" xfId="1" quotePrefix="1" applyNumberFormat="1" applyFont="1" applyFill="1" applyBorder="1" applyAlignment="1" applyProtection="1">
      <alignment horizontal="center" vertical="center" wrapText="1" shrinkToFit="1"/>
      <protection locked="0"/>
    </xf>
    <xf numFmtId="0" fontId="1" fillId="2" borderId="19" xfId="1" applyFill="1" applyBorder="1" applyAlignment="1">
      <alignment horizontal="center" vertical="center" wrapText="1"/>
    </xf>
    <xf numFmtId="0" fontId="1" fillId="2" borderId="6" xfId="1" applyFill="1" applyBorder="1" applyAlignment="1">
      <alignment horizontal="center" vertical="center" wrapText="1"/>
    </xf>
    <xf numFmtId="166" fontId="25" fillId="3" borderId="6" xfId="1" quotePrefix="1" applyNumberFormat="1" applyFont="1" applyFill="1" applyBorder="1" applyAlignment="1" applyProtection="1">
      <alignment horizontal="center" vertical="center" wrapText="1" shrinkToFit="1"/>
      <protection locked="0"/>
    </xf>
    <xf numFmtId="166" fontId="1" fillId="0" borderId="18" xfId="1" applyNumberFormat="1" applyBorder="1" applyAlignment="1" applyProtection="1">
      <alignment horizontal="center" wrapText="1" shrinkToFit="1"/>
      <protection locked="0"/>
    </xf>
    <xf numFmtId="166" fontId="1" fillId="0" borderId="22" xfId="1" applyNumberFormat="1" applyBorder="1" applyAlignment="1" applyProtection="1">
      <alignment horizontal="center" wrapText="1" shrinkToFit="1"/>
      <protection locked="0"/>
    </xf>
    <xf numFmtId="0" fontId="34" fillId="0" borderId="0" xfId="5" applyFont="1" applyAlignment="1">
      <alignment horizontal="left" vertical="top" wrapText="1"/>
    </xf>
    <xf numFmtId="0" fontId="26" fillId="2" borderId="19" xfId="0" applyFont="1" applyFill="1" applyBorder="1" applyAlignment="1">
      <alignment horizontal="center" vertical="center"/>
    </xf>
    <xf numFmtId="0" fontId="26" fillId="2" borderId="6" xfId="0" applyFont="1" applyFill="1" applyBorder="1" applyAlignment="1">
      <alignment horizontal="center" vertical="center"/>
    </xf>
    <xf numFmtId="0" fontId="0" fillId="2" borderId="6" xfId="0" applyFill="1" applyBorder="1" applyAlignment="1">
      <alignment horizontal="center" vertical="center"/>
    </xf>
    <xf numFmtId="0" fontId="0" fillId="2" borderId="1" xfId="0" applyFill="1" applyBorder="1" applyAlignment="1">
      <alignment horizontal="center" vertical="center"/>
    </xf>
    <xf numFmtId="0" fontId="0" fillId="2" borderId="32" xfId="0" applyFill="1" applyBorder="1" applyAlignment="1">
      <alignment horizontal="center" vertical="center"/>
    </xf>
    <xf numFmtId="0" fontId="0" fillId="2" borderId="2" xfId="0" applyFill="1" applyBorder="1" applyAlignment="1">
      <alignment horizontal="center" vertical="center"/>
    </xf>
    <xf numFmtId="0" fontId="0" fillId="2" borderId="13" xfId="0" applyFill="1" applyBorder="1" applyAlignment="1">
      <alignment horizontal="center" vertical="center"/>
    </xf>
    <xf numFmtId="0" fontId="0" fillId="2" borderId="3" xfId="0" applyFill="1" applyBorder="1" applyAlignment="1">
      <alignment horizontal="center" vertical="center"/>
    </xf>
    <xf numFmtId="0" fontId="26" fillId="2" borderId="1" xfId="0" applyFont="1" applyFill="1" applyBorder="1" applyAlignment="1">
      <alignment horizontal="center" vertical="center"/>
    </xf>
    <xf numFmtId="3" fontId="8" fillId="0" borderId="6" xfId="1" applyNumberFormat="1" applyFont="1" applyBorder="1" applyAlignment="1" applyProtection="1">
      <alignment horizontal="center" vertical="center"/>
      <protection locked="0"/>
    </xf>
    <xf numFmtId="3" fontId="8" fillId="0" borderId="1" xfId="1" applyNumberFormat="1" applyFont="1" applyBorder="1" applyAlignment="1" applyProtection="1">
      <alignment horizontal="center" vertical="center"/>
      <protection locked="0"/>
    </xf>
    <xf numFmtId="3" fontId="8" fillId="2" borderId="19" xfId="1" applyNumberFormat="1" applyFont="1" applyFill="1" applyBorder="1" applyAlignment="1">
      <alignment horizontal="center" vertical="center"/>
    </xf>
    <xf numFmtId="3" fontId="8" fillId="2" borderId="6" xfId="1" applyNumberFormat="1" applyFont="1" applyFill="1" applyBorder="1" applyAlignment="1">
      <alignment horizontal="center" vertical="center"/>
    </xf>
    <xf numFmtId="9" fontId="25" fillId="3" borderId="6" xfId="8" applyFont="1" applyFill="1" applyBorder="1" applyAlignment="1" applyProtection="1">
      <alignment horizontal="center" vertical="center"/>
      <protection locked="0"/>
    </xf>
    <xf numFmtId="9" fontId="25" fillId="3" borderId="1" xfId="8" applyFont="1" applyFill="1" applyBorder="1" applyAlignment="1" applyProtection="1">
      <alignment horizontal="center" vertical="center"/>
      <protection locked="0"/>
    </xf>
    <xf numFmtId="164" fontId="1" fillId="2" borderId="30" xfId="1" applyNumberFormat="1" applyFill="1" applyBorder="1" applyAlignment="1">
      <alignment horizontal="center" vertical="center"/>
    </xf>
    <xf numFmtId="164" fontId="1" fillId="2" borderId="32" xfId="1" applyNumberFormat="1" applyFill="1" applyBorder="1" applyAlignment="1">
      <alignment horizontal="center" vertical="center"/>
    </xf>
    <xf numFmtId="0" fontId="1" fillId="2" borderId="28" xfId="1" applyFill="1" applyBorder="1" applyAlignment="1">
      <alignment horizontal="center" vertical="center" wrapText="1" shrinkToFit="1"/>
    </xf>
    <xf numFmtId="0" fontId="1" fillId="2" borderId="31" xfId="1" applyFill="1" applyBorder="1" applyAlignment="1">
      <alignment horizontal="center" vertical="center" wrapText="1" shrinkToFit="1"/>
    </xf>
    <xf numFmtId="0" fontId="1" fillId="2" borderId="31" xfId="1" applyFill="1" applyBorder="1" applyAlignment="1">
      <alignment horizontal="center" vertical="center" wrapText="1"/>
    </xf>
    <xf numFmtId="0" fontId="1" fillId="2" borderId="5" xfId="1" applyFill="1" applyBorder="1" applyAlignment="1">
      <alignment horizontal="center" vertical="center" wrapText="1"/>
    </xf>
    <xf numFmtId="0" fontId="1" fillId="2" borderId="6" xfId="1" applyFill="1" applyBorder="1" applyAlignment="1">
      <alignment horizontal="center" vertical="center" wrapText="1" shrinkToFit="1"/>
    </xf>
    <xf numFmtId="0" fontId="1" fillId="2" borderId="29" xfId="1" applyFill="1" applyBorder="1" applyAlignment="1">
      <alignment horizontal="center" vertical="center" wrapText="1" shrinkToFit="1"/>
    </xf>
    <xf numFmtId="0" fontId="1" fillId="2" borderId="54" xfId="1" applyFill="1" applyBorder="1" applyAlignment="1">
      <alignment horizontal="center" vertical="center" wrapText="1" shrinkToFit="1"/>
    </xf>
    <xf numFmtId="0" fontId="1" fillId="2" borderId="29" xfId="1" applyFill="1" applyBorder="1" applyAlignment="1">
      <alignment horizontal="center" vertical="center" wrapText="1"/>
    </xf>
    <xf numFmtId="0" fontId="1" fillId="2" borderId="22" xfId="1" applyFill="1" applyBorder="1" applyAlignment="1">
      <alignment horizontal="center" vertical="center" wrapText="1"/>
    </xf>
    <xf numFmtId="173" fontId="25" fillId="2" borderId="29" xfId="1" applyNumberFormat="1" applyFont="1" applyFill="1" applyBorder="1" applyAlignment="1">
      <alignment horizontal="center" vertical="center" wrapText="1"/>
    </xf>
    <xf numFmtId="173" fontId="25" fillId="2" borderId="22" xfId="1" applyNumberFormat="1" applyFont="1" applyFill="1" applyBorder="1" applyAlignment="1">
      <alignment horizontal="center" vertical="center" wrapText="1"/>
    </xf>
    <xf numFmtId="172" fontId="25" fillId="0" borderId="29" xfId="1" applyNumberFormat="1" applyFont="1" applyBorder="1" applyAlignment="1" applyProtection="1">
      <alignment horizontal="center" vertical="center" wrapText="1" shrinkToFit="1"/>
      <protection locked="0"/>
    </xf>
    <xf numFmtId="172" fontId="25" fillId="0" borderId="59" xfId="1" applyNumberFormat="1" applyFont="1" applyBorder="1" applyAlignment="1" applyProtection="1">
      <alignment horizontal="center" vertical="center" wrapText="1" shrinkToFit="1"/>
      <protection locked="0"/>
    </xf>
    <xf numFmtId="172" fontId="25" fillId="0" borderId="22" xfId="1" applyNumberFormat="1" applyFont="1" applyBorder="1" applyAlignment="1" applyProtection="1">
      <alignment horizontal="center" vertical="center" wrapText="1" shrinkToFit="1"/>
      <protection locked="0"/>
    </xf>
    <xf numFmtId="172" fontId="25" fillId="0" borderId="16" xfId="1" applyNumberFormat="1" applyFont="1" applyBorder="1" applyAlignment="1" applyProtection="1">
      <alignment horizontal="center" vertical="center" wrapText="1" shrinkToFit="1"/>
      <protection locked="0"/>
    </xf>
    <xf numFmtId="0" fontId="26" fillId="2" borderId="29" xfId="0" applyFont="1" applyFill="1" applyBorder="1" applyAlignment="1">
      <alignment horizontal="center" vertical="center" wrapText="1"/>
    </xf>
    <xf numFmtId="0" fontId="26" fillId="2" borderId="6" xfId="0" applyFont="1" applyFill="1" applyBorder="1" applyAlignment="1">
      <alignment horizontal="center" vertical="center" wrapText="1"/>
    </xf>
    <xf numFmtId="49" fontId="25" fillId="0" borderId="30" xfId="1" applyNumberFormat="1" applyFont="1" applyBorder="1" applyAlignment="1" applyProtection="1">
      <alignment horizontal="center" vertical="center" wrapText="1" shrinkToFit="1"/>
      <protection locked="0"/>
    </xf>
    <xf numFmtId="49" fontId="25" fillId="0" borderId="32" xfId="1" applyNumberFormat="1" applyFont="1" applyBorder="1" applyAlignment="1" applyProtection="1">
      <alignment horizontal="center" vertical="center" wrapText="1" shrinkToFit="1"/>
      <protection locked="0"/>
    </xf>
    <xf numFmtId="0" fontId="1" fillId="2" borderId="60" xfId="1" applyFill="1" applyBorder="1" applyAlignment="1">
      <alignment horizontal="center" vertical="center" wrapText="1" shrinkToFit="1"/>
    </xf>
    <xf numFmtId="0" fontId="37" fillId="2" borderId="32" xfId="0" applyFont="1" applyFill="1" applyBorder="1" applyAlignment="1">
      <alignment horizontal="center" vertical="center"/>
    </xf>
    <xf numFmtId="0" fontId="37" fillId="2" borderId="57" xfId="0" applyFont="1" applyFill="1" applyBorder="1" applyAlignment="1">
      <alignment horizontal="center" vertical="center"/>
    </xf>
    <xf numFmtId="0" fontId="1" fillId="2" borderId="19" xfId="1" applyFill="1" applyBorder="1" applyAlignment="1">
      <alignment horizontal="center" vertical="center"/>
    </xf>
    <xf numFmtId="0" fontId="1" fillId="2" borderId="6" xfId="1" applyFill="1" applyBorder="1" applyAlignment="1">
      <alignment horizontal="center" vertical="center"/>
    </xf>
    <xf numFmtId="166" fontId="25" fillId="0" borderId="29" xfId="1" applyNumberFormat="1" applyFont="1" applyBorder="1" applyAlignment="1" applyProtection="1">
      <alignment horizontal="center" vertical="distributed"/>
      <protection locked="0"/>
    </xf>
    <xf numFmtId="166" fontId="25" fillId="0" borderId="6" xfId="1" applyNumberFormat="1" applyFont="1" applyBorder="1" applyAlignment="1" applyProtection="1">
      <alignment horizontal="center" vertical="distributed"/>
      <protection locked="0"/>
    </xf>
    <xf numFmtId="3" fontId="8" fillId="2" borderId="1" xfId="1" applyNumberFormat="1" applyFont="1" applyFill="1" applyBorder="1" applyAlignment="1">
      <alignment horizontal="center" vertical="center"/>
    </xf>
    <xf numFmtId="0" fontId="1" fillId="2" borderId="1" xfId="1" applyFill="1" applyBorder="1" applyAlignment="1">
      <alignment horizontal="center" vertical="center"/>
    </xf>
    <xf numFmtId="1" fontId="8" fillId="0" borderId="19" xfId="1" applyNumberFormat="1" applyFont="1" applyBorder="1" applyAlignment="1" applyProtection="1">
      <alignment horizontal="center" vertical="center" wrapText="1" shrinkToFit="1"/>
      <protection locked="0"/>
    </xf>
    <xf numFmtId="1" fontId="8" fillId="0" borderId="6" xfId="1" applyNumberFormat="1" applyFont="1" applyBorder="1" applyAlignment="1" applyProtection="1">
      <alignment horizontal="center" vertical="center" wrapText="1" shrinkToFit="1"/>
      <protection locked="0"/>
    </xf>
    <xf numFmtId="2" fontId="8" fillId="0" borderId="6" xfId="1" applyNumberFormat="1" applyFont="1" applyBorder="1" applyAlignment="1" applyProtection="1">
      <alignment horizontal="center" vertical="center" wrapText="1" shrinkToFit="1"/>
      <protection locked="0"/>
    </xf>
    <xf numFmtId="2" fontId="8" fillId="0" borderId="1" xfId="1" applyNumberFormat="1" applyFont="1" applyBorder="1" applyAlignment="1" applyProtection="1">
      <alignment horizontal="center" vertical="center" wrapText="1" shrinkToFit="1"/>
      <protection locked="0"/>
    </xf>
    <xf numFmtId="0" fontId="1" fillId="2" borderId="29" xfId="1" applyFill="1" applyBorder="1" applyAlignment="1">
      <alignment horizontal="center" vertical="distributed"/>
    </xf>
    <xf numFmtId="0" fontId="1" fillId="2" borderId="6" xfId="1" applyFill="1" applyBorder="1" applyAlignment="1">
      <alignment horizontal="center" vertical="distributed"/>
    </xf>
    <xf numFmtId="167" fontId="12" fillId="2" borderId="58" xfId="1" applyNumberFormat="1" applyFont="1" applyFill="1" applyBorder="1" applyAlignment="1">
      <alignment horizontal="center" vertical="center" wrapText="1" shrinkToFit="1"/>
    </xf>
    <xf numFmtId="167" fontId="12" fillId="2" borderId="38" xfId="1" applyNumberFormat="1" applyFont="1" applyFill="1" applyBorder="1" applyAlignment="1">
      <alignment horizontal="center" vertical="center" wrapText="1" shrinkToFit="1"/>
    </xf>
    <xf numFmtId="167" fontId="12" fillId="2" borderId="41" xfId="1" applyNumberFormat="1" applyFont="1" applyFill="1" applyBorder="1" applyAlignment="1">
      <alignment horizontal="center" vertical="center" wrapText="1" shrinkToFit="1"/>
    </xf>
    <xf numFmtId="168" fontId="11" fillId="2" borderId="31" xfId="1" applyNumberFormat="1" applyFont="1" applyFill="1" applyBorder="1" applyAlignment="1">
      <alignment horizontal="center" vertical="center" wrapText="1" shrinkToFit="1"/>
    </xf>
    <xf numFmtId="168" fontId="11" fillId="2" borderId="6" xfId="1" applyNumberFormat="1" applyFont="1" applyFill="1" applyBorder="1" applyAlignment="1">
      <alignment horizontal="center" vertical="center" wrapText="1" shrinkToFit="1"/>
    </xf>
    <xf numFmtId="168" fontId="11" fillId="2" borderId="32" xfId="1" applyNumberFormat="1" applyFont="1" applyFill="1" applyBorder="1" applyAlignment="1">
      <alignment horizontal="center" vertical="center" wrapText="1" shrinkToFit="1"/>
    </xf>
    <xf numFmtId="0" fontId="26" fillId="2" borderId="4" xfId="0" applyFont="1" applyFill="1" applyBorder="1" applyAlignment="1">
      <alignment horizontal="center" vertical="center" wrapText="1"/>
    </xf>
    <xf numFmtId="0" fontId="26" fillId="2" borderId="18" xfId="0" applyFont="1" applyFill="1" applyBorder="1" applyAlignment="1">
      <alignment horizontal="center" vertical="center"/>
    </xf>
    <xf numFmtId="0" fontId="26" fillId="2" borderId="22" xfId="0" applyFont="1" applyFill="1" applyBorder="1" applyAlignment="1">
      <alignment horizontal="center" vertical="center"/>
    </xf>
    <xf numFmtId="0" fontId="26" fillId="2" borderId="28" xfId="0" applyFont="1" applyFill="1" applyBorder="1" applyAlignment="1">
      <alignment horizontal="center" vertical="center" wrapText="1"/>
    </xf>
    <xf numFmtId="0" fontId="26" fillId="2" borderId="31" xfId="0" applyFont="1" applyFill="1" applyBorder="1" applyAlignment="1">
      <alignment horizontal="center" vertical="center" wrapText="1"/>
    </xf>
    <xf numFmtId="0" fontId="26" fillId="2" borderId="5" xfId="0" applyFont="1" applyFill="1" applyBorder="1" applyAlignment="1">
      <alignment horizontal="center" vertical="center" wrapText="1"/>
    </xf>
    <xf numFmtId="0" fontId="1" fillId="2" borderId="29" xfId="1" applyFill="1" applyBorder="1" applyAlignment="1">
      <alignment horizontal="center" vertical="center"/>
    </xf>
    <xf numFmtId="0" fontId="26" fillId="2" borderId="29" xfId="0" applyFont="1" applyFill="1" applyBorder="1" applyAlignment="1">
      <alignment horizontal="center" vertical="center"/>
    </xf>
    <xf numFmtId="2" fontId="25" fillId="2" borderId="29" xfId="1" applyNumberFormat="1" applyFont="1" applyFill="1" applyBorder="1" applyAlignment="1">
      <alignment horizontal="center" vertical="center" wrapText="1" shrinkToFit="1"/>
    </xf>
    <xf numFmtId="3" fontId="8" fillId="2" borderId="29" xfId="1" applyNumberFormat="1" applyFont="1" applyFill="1" applyBorder="1" applyAlignment="1">
      <alignment horizontal="center" vertical="center"/>
    </xf>
    <xf numFmtId="0" fontId="0" fillId="2" borderId="30" xfId="0" applyFill="1" applyBorder="1" applyAlignment="1">
      <alignment horizontal="center" vertical="center"/>
    </xf>
    <xf numFmtId="0" fontId="0" fillId="2" borderId="29" xfId="0" applyFill="1" applyBorder="1" applyAlignment="1">
      <alignment horizontal="center" vertical="center"/>
    </xf>
    <xf numFmtId="3" fontId="8" fillId="0" borderId="29" xfId="1" applyNumberFormat="1" applyFont="1" applyBorder="1" applyAlignment="1" applyProtection="1">
      <alignment horizontal="center" vertical="center"/>
      <protection locked="0"/>
    </xf>
    <xf numFmtId="0" fontId="26" fillId="2" borderId="1" xfId="0" applyFont="1" applyFill="1" applyBorder="1" applyAlignment="1">
      <alignment horizontal="center" vertical="center" wrapText="1"/>
    </xf>
    <xf numFmtId="0" fontId="1" fillId="2" borderId="1" xfId="1" applyFill="1" applyBorder="1" applyAlignment="1">
      <alignment horizontal="center" vertical="center" wrapText="1"/>
    </xf>
    <xf numFmtId="9" fontId="25" fillId="0" borderId="29" xfId="8" applyFont="1" applyFill="1" applyBorder="1" applyAlignment="1" applyProtection="1">
      <alignment horizontal="center" vertical="center"/>
      <protection locked="0"/>
    </xf>
    <xf numFmtId="9" fontId="25" fillId="0" borderId="6" xfId="8" applyFont="1" applyFill="1" applyBorder="1" applyAlignment="1" applyProtection="1">
      <alignment horizontal="center" vertical="center"/>
      <protection locked="0"/>
    </xf>
    <xf numFmtId="0" fontId="4" fillId="3" borderId="29" xfId="1" applyFont="1" applyFill="1" applyBorder="1" applyAlignment="1" applyProtection="1">
      <alignment horizontal="center" vertical="center"/>
      <protection locked="0"/>
    </xf>
    <xf numFmtId="0" fontId="4" fillId="3" borderId="6" xfId="1" applyFont="1" applyFill="1" applyBorder="1" applyAlignment="1" applyProtection="1">
      <alignment horizontal="center" vertical="center"/>
      <protection locked="0"/>
    </xf>
    <xf numFmtId="0" fontId="4" fillId="3" borderId="1" xfId="1" applyFont="1" applyFill="1" applyBorder="1" applyAlignment="1" applyProtection="1">
      <alignment horizontal="center" vertical="center"/>
      <protection locked="0"/>
    </xf>
    <xf numFmtId="164" fontId="1" fillId="2" borderId="29" xfId="1" applyNumberFormat="1" applyFill="1" applyBorder="1" applyAlignment="1">
      <alignment horizontal="center" vertical="center"/>
    </xf>
    <xf numFmtId="164" fontId="1" fillId="2" borderId="6" xfId="1" applyNumberFormat="1" applyFill="1" applyBorder="1" applyAlignment="1">
      <alignment horizontal="center" vertical="center"/>
    </xf>
    <xf numFmtId="0" fontId="25" fillId="2" borderId="61" xfId="1" applyFont="1" applyFill="1" applyBorder="1" applyAlignment="1">
      <alignment horizontal="center" vertical="center" wrapText="1" shrinkToFit="1"/>
    </xf>
    <xf numFmtId="0" fontId="25" fillId="2" borderId="8" xfId="1" applyFont="1" applyFill="1" applyBorder="1" applyAlignment="1">
      <alignment horizontal="center" vertical="center" wrapText="1" shrinkToFit="1"/>
    </xf>
    <xf numFmtId="0" fontId="25" fillId="2" borderId="62" xfId="1" applyFont="1" applyFill="1" applyBorder="1" applyAlignment="1">
      <alignment horizontal="center" vertical="center" wrapText="1" shrinkToFit="1"/>
    </xf>
    <xf numFmtId="0" fontId="25" fillId="2" borderId="13" xfId="1" applyFont="1" applyFill="1" applyBorder="1" applyAlignment="1">
      <alignment horizontal="center" vertical="center" wrapText="1" shrinkToFit="1"/>
    </xf>
    <xf numFmtId="0" fontId="25" fillId="2" borderId="15" xfId="1" applyFont="1" applyFill="1" applyBorder="1" applyAlignment="1">
      <alignment horizontal="center" vertical="center" wrapText="1" shrinkToFit="1"/>
    </xf>
    <xf numFmtId="0" fontId="25" fillId="2" borderId="14" xfId="1" applyFont="1" applyFill="1" applyBorder="1" applyAlignment="1">
      <alignment horizontal="center" vertical="center" wrapText="1" shrinkToFit="1"/>
    </xf>
    <xf numFmtId="3" fontId="52" fillId="0" borderId="6" xfId="0" applyNumberFormat="1" applyFont="1" applyBorder="1" applyAlignment="1" applyProtection="1">
      <alignment horizontal="center" vertical="center"/>
      <protection locked="0"/>
    </xf>
    <xf numFmtId="3" fontId="52" fillId="0" borderId="1" xfId="0" applyNumberFormat="1" applyFont="1" applyBorder="1" applyAlignment="1" applyProtection="1">
      <alignment horizontal="center" vertical="center"/>
      <protection locked="0"/>
    </xf>
    <xf numFmtId="0" fontId="0" fillId="2" borderId="40" xfId="0" applyFill="1" applyBorder="1" applyAlignment="1">
      <alignment horizontal="center" vertical="center"/>
    </xf>
    <xf numFmtId="0" fontId="1" fillId="2" borderId="21" xfId="1" applyFill="1" applyBorder="1" applyAlignment="1">
      <alignment horizontal="center" vertical="center" wrapText="1" shrinkToFit="1"/>
    </xf>
    <xf numFmtId="0" fontId="1" fillId="2" borderId="20" xfId="1" applyFill="1" applyBorder="1" applyAlignment="1">
      <alignment horizontal="center" vertical="center" wrapText="1" shrinkToFit="1"/>
    </xf>
    <xf numFmtId="49" fontId="25" fillId="0" borderId="16" xfId="1" applyNumberFormat="1" applyFont="1" applyBorder="1" applyAlignment="1" applyProtection="1">
      <alignment horizontal="center" vertical="center" wrapText="1" shrinkToFit="1"/>
      <protection locked="0"/>
    </xf>
    <xf numFmtId="49" fontId="25" fillId="0" borderId="17" xfId="1" applyNumberFormat="1" applyFont="1" applyBorder="1" applyAlignment="1" applyProtection="1">
      <alignment horizontal="center" vertical="center" wrapText="1" shrinkToFit="1"/>
      <protection locked="0"/>
    </xf>
    <xf numFmtId="49" fontId="25" fillId="0" borderId="21" xfId="1" applyNumberFormat="1" applyFont="1" applyBorder="1" applyAlignment="1" applyProtection="1">
      <alignment horizontal="center" vertical="center" wrapText="1" shrinkToFit="1"/>
      <protection locked="0"/>
    </xf>
    <xf numFmtId="49" fontId="25" fillId="0" borderId="9" xfId="1" applyNumberFormat="1" applyFont="1" applyBorder="1" applyAlignment="1" applyProtection="1">
      <alignment horizontal="center" vertical="center" wrapText="1" shrinkToFit="1"/>
      <protection locked="0"/>
    </xf>
    <xf numFmtId="49" fontId="8" fillId="0" borderId="16" xfId="1" applyNumberFormat="1" applyFont="1" applyBorder="1" applyAlignment="1" applyProtection="1">
      <alignment horizontal="center" vertical="center" wrapText="1" shrinkToFit="1"/>
      <protection locked="0"/>
    </xf>
    <xf numFmtId="49" fontId="8" fillId="0" borderId="17" xfId="1" applyNumberFormat="1" applyFont="1" applyBorder="1" applyAlignment="1" applyProtection="1">
      <alignment horizontal="center" vertical="center" wrapText="1" shrinkToFit="1"/>
      <protection locked="0"/>
    </xf>
    <xf numFmtId="49" fontId="8" fillId="0" borderId="18" xfId="1" applyNumberFormat="1" applyFont="1" applyBorder="1" applyAlignment="1" applyProtection="1">
      <alignment horizontal="center" vertical="center" wrapText="1" shrinkToFit="1"/>
      <protection locked="0"/>
    </xf>
    <xf numFmtId="49" fontId="8" fillId="0" borderId="21" xfId="1" applyNumberFormat="1" applyFont="1" applyBorder="1" applyAlignment="1" applyProtection="1">
      <alignment horizontal="center" vertical="center" wrapText="1" shrinkToFit="1"/>
      <protection locked="0"/>
    </xf>
    <xf numFmtId="49" fontId="8" fillId="0" borderId="9" xfId="1" applyNumberFormat="1" applyFont="1" applyBorder="1" applyAlignment="1" applyProtection="1">
      <alignment horizontal="center" vertical="center" wrapText="1" shrinkToFit="1"/>
      <protection locked="0"/>
    </xf>
    <xf numFmtId="49" fontId="8" fillId="0" borderId="20" xfId="1" applyNumberFormat="1" applyFont="1" applyBorder="1" applyAlignment="1" applyProtection="1">
      <alignment horizontal="center" vertical="center" wrapText="1" shrinkToFit="1"/>
      <protection locked="0"/>
    </xf>
    <xf numFmtId="0" fontId="26" fillId="2" borderId="10" xfId="0" applyFont="1" applyFill="1" applyBorder="1" applyAlignment="1">
      <alignment horizontal="center" vertical="center" wrapText="1"/>
    </xf>
    <xf numFmtId="0" fontId="26" fillId="2" borderId="62" xfId="0" applyFont="1" applyFill="1" applyBorder="1" applyAlignment="1">
      <alignment horizontal="center" vertical="center" wrapText="1"/>
    </xf>
    <xf numFmtId="0" fontId="26" fillId="2" borderId="11" xfId="0" applyFont="1" applyFill="1" applyBorder="1" applyAlignment="1">
      <alignment horizontal="center" vertical="center" wrapText="1"/>
    </xf>
    <xf numFmtId="0" fontId="26" fillId="2" borderId="25" xfId="0" applyFont="1" applyFill="1" applyBorder="1" applyAlignment="1">
      <alignment horizontal="center" vertical="center" wrapText="1"/>
    </xf>
    <xf numFmtId="0" fontId="26" fillId="2" borderId="12" xfId="0" applyFont="1" applyFill="1" applyBorder="1" applyAlignment="1">
      <alignment horizontal="center" vertical="center" wrapText="1"/>
    </xf>
    <xf numFmtId="0" fontId="26" fillId="2" borderId="20" xfId="0" applyFont="1" applyFill="1" applyBorder="1" applyAlignment="1">
      <alignment horizontal="center" vertical="center" wrapText="1"/>
    </xf>
    <xf numFmtId="0" fontId="1" fillId="0" borderId="19" xfId="1" applyBorder="1" applyAlignment="1" applyProtection="1">
      <alignment horizontal="center" vertical="center" wrapText="1"/>
      <protection locked="0"/>
    </xf>
    <xf numFmtId="0" fontId="1" fillId="0" borderId="6" xfId="1" applyBorder="1" applyAlignment="1" applyProtection="1">
      <alignment horizontal="center" vertical="center" wrapText="1"/>
      <protection locked="0"/>
    </xf>
    <xf numFmtId="0" fontId="1" fillId="0" borderId="1" xfId="1" applyBorder="1" applyAlignment="1" applyProtection="1">
      <alignment horizontal="center" vertical="center" wrapText="1"/>
      <protection locked="0"/>
    </xf>
    <xf numFmtId="2" fontId="25" fillId="0" borderId="6" xfId="1" applyNumberFormat="1" applyFont="1" applyBorder="1" applyAlignment="1" applyProtection="1">
      <alignment horizontal="center" vertical="center" wrapText="1" shrinkToFit="1"/>
      <protection locked="0"/>
    </xf>
    <xf numFmtId="3" fontId="25" fillId="0" borderId="6" xfId="1" applyNumberFormat="1" applyFont="1" applyBorder="1" applyAlignment="1" applyProtection="1">
      <alignment horizontal="center" vertical="center" wrapText="1" shrinkToFit="1"/>
      <protection locked="0"/>
    </xf>
    <xf numFmtId="0" fontId="25" fillId="2" borderId="24" xfId="1" applyFont="1" applyFill="1" applyBorder="1" applyAlignment="1">
      <alignment horizontal="center" vertical="center" wrapText="1" shrinkToFit="1"/>
    </xf>
    <xf numFmtId="0" fontId="25" fillId="2" borderId="0" xfId="1" applyFont="1" applyFill="1" applyAlignment="1">
      <alignment horizontal="center" vertical="center" wrapText="1" shrinkToFit="1"/>
    </xf>
    <xf numFmtId="0" fontId="25" fillId="2" borderId="25" xfId="1" applyFont="1" applyFill="1" applyBorder="1" applyAlignment="1">
      <alignment horizontal="center" vertical="center" wrapText="1" shrinkToFit="1"/>
    </xf>
    <xf numFmtId="0" fontId="25" fillId="2" borderId="21" xfId="1" applyFont="1" applyFill="1" applyBorder="1" applyAlignment="1">
      <alignment horizontal="center" vertical="center" wrapText="1" shrinkToFit="1"/>
    </xf>
    <xf numFmtId="0" fontId="25" fillId="2" borderId="9" xfId="1" applyFont="1" applyFill="1" applyBorder="1" applyAlignment="1">
      <alignment horizontal="center" vertical="center" wrapText="1" shrinkToFit="1"/>
    </xf>
    <xf numFmtId="0" fontId="25" fillId="2" borderId="20" xfId="1" applyFont="1" applyFill="1" applyBorder="1" applyAlignment="1">
      <alignment horizontal="center" vertical="center" wrapText="1" shrinkToFit="1"/>
    </xf>
    <xf numFmtId="49" fontId="1" fillId="2" borderId="3" xfId="1" applyNumberFormat="1" applyFill="1" applyBorder="1" applyAlignment="1">
      <alignment horizontal="center" vertical="center" wrapText="1" shrinkToFit="1"/>
    </xf>
    <xf numFmtId="49" fontId="1" fillId="2" borderId="7" xfId="1" applyNumberFormat="1" applyFill="1" applyBorder="1" applyAlignment="1">
      <alignment horizontal="center" vertical="center" wrapText="1" shrinkToFit="1"/>
    </xf>
    <xf numFmtId="49" fontId="1" fillId="2" borderId="4" xfId="1" applyNumberFormat="1" applyFill="1" applyBorder="1" applyAlignment="1">
      <alignment horizontal="center" vertical="center" wrapText="1" shrinkToFit="1"/>
    </xf>
    <xf numFmtId="166" fontId="1" fillId="2" borderId="4" xfId="1" applyNumberFormat="1" applyFill="1" applyBorder="1" applyAlignment="1">
      <alignment horizontal="center" wrapText="1" shrinkToFit="1"/>
    </xf>
    <xf numFmtId="166" fontId="1" fillId="2" borderId="6" xfId="1" applyNumberFormat="1" applyFill="1" applyBorder="1" applyAlignment="1">
      <alignment horizontal="center" wrapText="1" shrinkToFit="1"/>
    </xf>
    <xf numFmtId="2" fontId="2" fillId="2" borderId="3" xfId="1" applyNumberFormat="1" applyFont="1" applyFill="1" applyBorder="1" applyAlignment="1">
      <alignment horizontal="center" wrapText="1" shrinkToFit="1"/>
    </xf>
    <xf numFmtId="2" fontId="2" fillId="2" borderId="4" xfId="1" applyNumberFormat="1" applyFont="1" applyFill="1" applyBorder="1" applyAlignment="1">
      <alignment horizontal="center" wrapText="1" shrinkToFit="1"/>
    </xf>
    <xf numFmtId="49" fontId="1" fillId="2" borderId="6" xfId="1" applyNumberFormat="1" applyFill="1" applyBorder="1" applyAlignment="1">
      <alignment horizontal="center" vertical="center" wrapText="1" shrinkToFit="1"/>
    </xf>
    <xf numFmtId="166" fontId="1" fillId="2" borderId="18" xfId="1" applyNumberFormat="1" applyFill="1" applyBorder="1" applyAlignment="1">
      <alignment horizontal="center" wrapText="1" shrinkToFit="1"/>
    </xf>
    <xf numFmtId="166" fontId="1" fillId="2" borderId="22" xfId="1" applyNumberFormat="1" applyFill="1" applyBorder="1" applyAlignment="1">
      <alignment horizontal="center" wrapText="1" shrinkToFit="1"/>
    </xf>
    <xf numFmtId="49" fontId="1" fillId="2" borderId="16" xfId="1" applyNumberFormat="1" applyFill="1" applyBorder="1" applyAlignment="1">
      <alignment horizontal="center" vertical="center" wrapText="1" shrinkToFit="1"/>
    </xf>
    <xf numFmtId="49" fontId="1" fillId="2" borderId="17" xfId="1" applyNumberFormat="1" applyFill="1" applyBorder="1" applyAlignment="1">
      <alignment horizontal="center" vertical="center" wrapText="1" shrinkToFit="1"/>
    </xf>
    <xf numFmtId="166" fontId="1" fillId="2" borderId="3" xfId="1" applyNumberFormat="1" applyFill="1" applyBorder="1" applyAlignment="1">
      <alignment horizontal="center" wrapText="1" shrinkToFit="1"/>
    </xf>
    <xf numFmtId="0" fontId="26" fillId="2" borderId="3" xfId="0" applyFont="1" applyFill="1" applyBorder="1" applyAlignment="1">
      <alignment horizontal="center"/>
    </xf>
    <xf numFmtId="0" fontId="26" fillId="2" borderId="7" xfId="0" applyFont="1" applyFill="1" applyBorder="1" applyAlignment="1">
      <alignment horizontal="center"/>
    </xf>
    <xf numFmtId="0" fontId="26" fillId="2" borderId="4" xfId="0" applyFont="1" applyFill="1" applyBorder="1" applyAlignment="1">
      <alignment horizontal="center"/>
    </xf>
    <xf numFmtId="49" fontId="1" fillId="2" borderId="13" xfId="1" applyNumberFormat="1" applyFill="1" applyBorder="1" applyAlignment="1">
      <alignment horizontal="center" vertical="center" wrapText="1" shrinkToFit="1"/>
    </xf>
    <xf numFmtId="49" fontId="1" fillId="2" borderId="15" xfId="1" applyNumberFormat="1" applyFill="1" applyBorder="1" applyAlignment="1">
      <alignment horizontal="center" vertical="center" wrapText="1" shrinkToFit="1"/>
    </xf>
    <xf numFmtId="49" fontId="1" fillId="2" borderId="14" xfId="1" applyNumberFormat="1" applyFill="1" applyBorder="1" applyAlignment="1">
      <alignment horizontal="center" vertical="center" wrapText="1" shrinkToFit="1"/>
    </xf>
    <xf numFmtId="0" fontId="51" fillId="0" borderId="0" xfId="5" applyFont="1" applyAlignment="1">
      <alignment horizontal="center" vertical="center"/>
    </xf>
    <xf numFmtId="0" fontId="2" fillId="2" borderId="3" xfId="1" applyFont="1" applyFill="1" applyBorder="1" applyAlignment="1">
      <alignment horizontal="center" vertical="center" wrapText="1" shrinkToFit="1"/>
    </xf>
    <xf numFmtId="0" fontId="2" fillId="2" borderId="4" xfId="1" applyFont="1" applyFill="1" applyBorder="1" applyAlignment="1">
      <alignment horizontal="center" vertical="center" wrapText="1" shrinkToFit="1"/>
    </xf>
    <xf numFmtId="49" fontId="8" fillId="2" borderId="16" xfId="1" applyNumberFormat="1" applyFont="1" applyFill="1" applyBorder="1" applyAlignment="1">
      <alignment horizontal="center" vertical="center" wrapText="1" shrinkToFit="1"/>
    </xf>
    <xf numFmtId="49" fontId="8" fillId="2" borderId="17" xfId="1" applyNumberFormat="1" applyFont="1" applyFill="1" applyBorder="1" applyAlignment="1">
      <alignment horizontal="center" vertical="center" wrapText="1" shrinkToFit="1"/>
    </xf>
    <xf numFmtId="49" fontId="8" fillId="2" borderId="18" xfId="1" applyNumberFormat="1" applyFont="1" applyFill="1" applyBorder="1" applyAlignment="1">
      <alignment horizontal="center" vertical="center" wrapText="1" shrinkToFit="1"/>
    </xf>
    <xf numFmtId="49" fontId="8" fillId="2" borderId="24" xfId="1" applyNumberFormat="1" applyFont="1" applyFill="1" applyBorder="1" applyAlignment="1">
      <alignment horizontal="center" vertical="center" wrapText="1" shrinkToFit="1"/>
    </xf>
    <xf numFmtId="49" fontId="8" fillId="2" borderId="0" xfId="1" applyNumberFormat="1" applyFont="1" applyFill="1" applyAlignment="1">
      <alignment horizontal="center" vertical="center" wrapText="1" shrinkToFit="1"/>
    </xf>
    <xf numFmtId="49" fontId="8" fillId="2" borderId="25" xfId="1" applyNumberFormat="1" applyFont="1" applyFill="1" applyBorder="1" applyAlignment="1">
      <alignment horizontal="center" vertical="center" wrapText="1" shrinkToFit="1"/>
    </xf>
    <xf numFmtId="49" fontId="8" fillId="2" borderId="21" xfId="1" applyNumberFormat="1" applyFont="1" applyFill="1" applyBorder="1" applyAlignment="1">
      <alignment horizontal="center" vertical="center" wrapText="1" shrinkToFit="1"/>
    </xf>
    <xf numFmtId="49" fontId="8" fillId="2" borderId="9" xfId="1" applyNumberFormat="1" applyFont="1" applyFill="1" applyBorder="1" applyAlignment="1">
      <alignment horizontal="center" vertical="center" wrapText="1" shrinkToFit="1"/>
    </xf>
    <xf numFmtId="49" fontId="8" fillId="2" borderId="20" xfId="1" applyNumberFormat="1" applyFont="1" applyFill="1" applyBorder="1" applyAlignment="1">
      <alignment horizontal="center" vertical="center" wrapText="1" shrinkToFit="1"/>
    </xf>
    <xf numFmtId="49" fontId="25" fillId="2" borderId="16" xfId="1" applyNumberFormat="1" applyFont="1" applyFill="1" applyBorder="1" applyAlignment="1">
      <alignment horizontal="center" vertical="center" wrapText="1" shrinkToFit="1"/>
    </xf>
    <xf numFmtId="49" fontId="25" fillId="2" borderId="17" xfId="1" applyNumberFormat="1" applyFont="1" applyFill="1" applyBorder="1" applyAlignment="1">
      <alignment horizontal="center" vertical="center" wrapText="1" shrinkToFit="1"/>
    </xf>
    <xf numFmtId="49" fontId="25" fillId="2" borderId="24" xfId="1" applyNumberFormat="1" applyFont="1" applyFill="1" applyBorder="1" applyAlignment="1">
      <alignment horizontal="center" vertical="center" wrapText="1" shrinkToFit="1"/>
    </xf>
    <xf numFmtId="49" fontId="25" fillId="2" borderId="0" xfId="1" applyNumberFormat="1" applyFont="1" applyFill="1" applyAlignment="1">
      <alignment horizontal="center" vertical="center" wrapText="1" shrinkToFit="1"/>
    </xf>
    <xf numFmtId="49" fontId="25" fillId="2" borderId="21" xfId="1" applyNumberFormat="1" applyFont="1" applyFill="1" applyBorder="1" applyAlignment="1">
      <alignment horizontal="center" vertical="center" wrapText="1" shrinkToFit="1"/>
    </xf>
    <xf numFmtId="49" fontId="25" fillId="2" borderId="9" xfId="1" applyNumberFormat="1" applyFont="1" applyFill="1" applyBorder="1" applyAlignment="1">
      <alignment horizontal="center" vertical="center" wrapText="1" shrinkToFit="1"/>
    </xf>
    <xf numFmtId="0" fontId="26" fillId="2" borderId="22" xfId="0" applyFont="1" applyFill="1" applyBorder="1" applyAlignment="1">
      <alignment horizontal="center" vertical="center" wrapText="1"/>
    </xf>
    <xf numFmtId="3" fontId="52" fillId="2" borderId="6" xfId="0" applyNumberFormat="1" applyFont="1" applyFill="1" applyBorder="1" applyAlignment="1">
      <alignment horizontal="center" vertical="center"/>
    </xf>
    <xf numFmtId="3" fontId="52" fillId="2" borderId="22" xfId="0" applyNumberFormat="1" applyFont="1" applyFill="1" applyBorder="1" applyAlignment="1">
      <alignment horizontal="center" vertical="center"/>
    </xf>
    <xf numFmtId="3" fontId="52" fillId="2" borderId="1" xfId="0" applyNumberFormat="1" applyFont="1" applyFill="1" applyBorder="1" applyAlignment="1">
      <alignment horizontal="center" vertical="center"/>
    </xf>
    <xf numFmtId="2" fontId="8" fillId="2" borderId="32" xfId="1" applyNumberFormat="1" applyFont="1" applyFill="1" applyBorder="1" applyAlignment="1">
      <alignment horizontal="center" vertical="center" wrapText="1" shrinkToFit="1"/>
    </xf>
    <xf numFmtId="0" fontId="26" fillId="2" borderId="55" xfId="0" applyFont="1" applyFill="1" applyBorder="1" applyAlignment="1">
      <alignment horizontal="center" vertical="center" wrapText="1"/>
    </xf>
    <xf numFmtId="0" fontId="26" fillId="2" borderId="19" xfId="0" applyFont="1" applyFill="1" applyBorder="1" applyAlignment="1">
      <alignment horizontal="center" vertical="center" wrapText="1"/>
    </xf>
    <xf numFmtId="0" fontId="26" fillId="2" borderId="18" xfId="0" applyFont="1" applyFill="1" applyBorder="1" applyAlignment="1">
      <alignment horizontal="center" vertical="center" wrapText="1"/>
    </xf>
    <xf numFmtId="1" fontId="8" fillId="2" borderId="19" xfId="1" applyNumberFormat="1" applyFont="1" applyFill="1" applyBorder="1" applyAlignment="1">
      <alignment horizontal="center" vertical="center" wrapText="1" shrinkToFit="1"/>
    </xf>
    <xf numFmtId="1" fontId="8" fillId="2" borderId="6" xfId="1" applyNumberFormat="1" applyFont="1" applyFill="1" applyBorder="1" applyAlignment="1">
      <alignment horizontal="center" vertical="center" wrapText="1" shrinkToFit="1"/>
    </xf>
    <xf numFmtId="3" fontId="25" fillId="2" borderId="6" xfId="1" applyNumberFormat="1" applyFont="1" applyFill="1" applyBorder="1" applyAlignment="1">
      <alignment horizontal="center" vertical="center" wrapText="1" shrinkToFit="1"/>
    </xf>
    <xf numFmtId="0" fontId="0" fillId="2" borderId="16" xfId="0" applyFill="1" applyBorder="1" applyAlignment="1">
      <alignment horizontal="center" vertical="center"/>
    </xf>
    <xf numFmtId="0" fontId="1" fillId="2" borderId="54" xfId="1" applyFill="1" applyBorder="1" applyAlignment="1">
      <alignment horizontal="center" vertical="center" wrapText="1"/>
    </xf>
    <xf numFmtId="2" fontId="8" fillId="2" borderId="6" xfId="1" applyNumberFormat="1" applyFont="1" applyFill="1" applyBorder="1" applyAlignment="1">
      <alignment horizontal="center" vertical="center" wrapText="1" shrinkToFit="1"/>
    </xf>
    <xf numFmtId="2" fontId="8" fillId="2" borderId="22" xfId="1" applyNumberFormat="1" applyFont="1" applyFill="1" applyBorder="1" applyAlignment="1">
      <alignment horizontal="center" vertical="center" wrapText="1" shrinkToFit="1"/>
    </xf>
    <xf numFmtId="2" fontId="8" fillId="2" borderId="1" xfId="1" applyNumberFormat="1" applyFont="1" applyFill="1" applyBorder="1" applyAlignment="1">
      <alignment horizontal="center" vertical="center" wrapText="1" shrinkToFit="1"/>
    </xf>
    <xf numFmtId="2" fontId="8" fillId="2" borderId="57" xfId="1" applyNumberFormat="1" applyFont="1" applyFill="1" applyBorder="1" applyAlignment="1">
      <alignment horizontal="center" vertical="center" wrapText="1" shrinkToFit="1"/>
    </xf>
    <xf numFmtId="2" fontId="8" fillId="2" borderId="2" xfId="1" applyNumberFormat="1" applyFont="1" applyFill="1" applyBorder="1" applyAlignment="1">
      <alignment horizontal="center" vertical="center" wrapText="1" shrinkToFit="1"/>
    </xf>
    <xf numFmtId="0" fontId="1" fillId="2" borderId="22" xfId="1" applyFill="1" applyBorder="1" applyAlignment="1">
      <alignment horizontal="center" vertical="center"/>
    </xf>
    <xf numFmtId="166" fontId="25" fillId="2" borderId="6" xfId="1" quotePrefix="1" applyNumberFormat="1" applyFont="1" applyFill="1" applyBorder="1" applyAlignment="1">
      <alignment horizontal="center" vertical="center" wrapText="1" shrinkToFit="1"/>
    </xf>
    <xf numFmtId="49" fontId="25" fillId="2" borderId="30" xfId="1" applyNumberFormat="1" applyFont="1" applyFill="1" applyBorder="1" applyAlignment="1">
      <alignment horizontal="center" vertical="center" wrapText="1" shrinkToFit="1"/>
    </xf>
    <xf numFmtId="49" fontId="25" fillId="2" borderId="32" xfId="1" applyNumberFormat="1" applyFont="1" applyFill="1" applyBorder="1" applyAlignment="1">
      <alignment horizontal="center" vertical="center" wrapText="1" shrinkToFit="1"/>
    </xf>
    <xf numFmtId="166" fontId="25" fillId="2" borderId="29" xfId="1" applyNumberFormat="1" applyFont="1" applyFill="1" applyBorder="1" applyAlignment="1">
      <alignment horizontal="center" vertical="distributed"/>
    </xf>
    <xf numFmtId="166" fontId="25" fillId="2" borderId="6" xfId="1" applyNumberFormat="1" applyFont="1" applyFill="1" applyBorder="1" applyAlignment="1">
      <alignment horizontal="center" vertical="distributed"/>
    </xf>
    <xf numFmtId="0" fontId="32" fillId="0" borderId="0" xfId="0" applyFont="1" applyAlignment="1">
      <alignment vertical="center"/>
    </xf>
    <xf numFmtId="0" fontId="0" fillId="0" borderId="0" xfId="0" applyAlignment="1">
      <alignment wrapText="1"/>
    </xf>
    <xf numFmtId="0" fontId="26" fillId="0" borderId="0" xfId="0" applyFont="1" applyAlignment="1">
      <alignment wrapText="1"/>
    </xf>
    <xf numFmtId="0" fontId="27" fillId="0" borderId="0" xfId="0" applyFont="1" applyAlignment="1">
      <alignment wrapText="1"/>
    </xf>
    <xf numFmtId="0" fontId="33" fillId="0" borderId="0" xfId="0" applyFont="1" applyAlignment="1">
      <alignment horizontal="left" wrapText="1"/>
    </xf>
    <xf numFmtId="22" fontId="13" fillId="0" borderId="53" xfId="0" applyNumberFormat="1" applyFont="1" applyBorder="1" applyAlignment="1">
      <alignment horizontal="right"/>
    </xf>
    <xf numFmtId="0" fontId="13" fillId="0" borderId="53" xfId="0" applyFont="1" applyBorder="1" applyAlignment="1">
      <alignment horizontal="right"/>
    </xf>
    <xf numFmtId="0" fontId="13" fillId="0" borderId="34" xfId="0" applyFont="1" applyBorder="1" applyAlignment="1">
      <alignment horizontal="right" vertical="top"/>
    </xf>
    <xf numFmtId="0" fontId="0" fillId="0" borderId="33" xfId="0" applyBorder="1" applyAlignment="1">
      <alignment horizontal="left" vertical="center"/>
    </xf>
    <xf numFmtId="1" fontId="25" fillId="0" borderId="29" xfId="1" applyNumberFormat="1" applyFont="1" applyBorder="1" applyAlignment="1">
      <alignment horizontal="center" vertical="center" wrapText="1" shrinkToFit="1"/>
    </xf>
    <xf numFmtId="1" fontId="25" fillId="0" borderId="22" xfId="1" applyNumberFormat="1" applyFont="1" applyBorder="1" applyAlignment="1">
      <alignment horizontal="center" vertical="center" wrapText="1" shrinkToFit="1"/>
    </xf>
    <xf numFmtId="49" fontId="25" fillId="0" borderId="30" xfId="1" applyNumberFormat="1" applyFont="1" applyBorder="1" applyAlignment="1">
      <alignment horizontal="center" vertical="center" wrapText="1" shrinkToFit="1"/>
    </xf>
    <xf numFmtId="49" fontId="25" fillId="0" borderId="32" xfId="1" applyNumberFormat="1" applyFont="1" applyBorder="1" applyAlignment="1">
      <alignment horizontal="center" vertical="center" wrapText="1" shrinkToFit="1"/>
    </xf>
    <xf numFmtId="172" fontId="25" fillId="0" borderId="29" xfId="1" applyNumberFormat="1" applyFont="1" applyBorder="1" applyAlignment="1">
      <alignment horizontal="center" vertical="center" wrapText="1" shrinkToFit="1"/>
    </xf>
    <xf numFmtId="172" fontId="25" fillId="0" borderId="59" xfId="1" applyNumberFormat="1" applyFont="1" applyBorder="1" applyAlignment="1">
      <alignment horizontal="center" vertical="center" wrapText="1" shrinkToFit="1"/>
    </xf>
    <xf numFmtId="172" fontId="25" fillId="0" borderId="22" xfId="1" applyNumberFormat="1" applyFont="1" applyBorder="1" applyAlignment="1">
      <alignment horizontal="center" vertical="center" wrapText="1" shrinkToFit="1"/>
    </xf>
    <xf numFmtId="172" fontId="25" fillId="0" borderId="16" xfId="1" applyNumberFormat="1" applyFont="1" applyBorder="1" applyAlignment="1">
      <alignment horizontal="center" vertical="center" wrapText="1" shrinkToFit="1"/>
    </xf>
    <xf numFmtId="166" fontId="25" fillId="0" borderId="29" xfId="1" applyNumberFormat="1" applyFont="1" applyBorder="1" applyAlignment="1">
      <alignment horizontal="center" vertical="distributed"/>
    </xf>
    <xf numFmtId="166" fontId="25" fillId="0" borderId="6" xfId="1" applyNumberFormat="1" applyFont="1" applyBorder="1" applyAlignment="1">
      <alignment horizontal="center" vertical="distributed"/>
    </xf>
    <xf numFmtId="3" fontId="8" fillId="0" borderId="29" xfId="1" applyNumberFormat="1" applyFont="1" applyBorder="1" applyAlignment="1">
      <alignment horizontal="center" vertical="center"/>
    </xf>
    <xf numFmtId="3" fontId="8" fillId="0" borderId="6" xfId="1" applyNumberFormat="1" applyFont="1" applyBorder="1" applyAlignment="1">
      <alignment horizontal="center" vertical="center"/>
    </xf>
    <xf numFmtId="9" fontId="25" fillId="0" borderId="29" xfId="8" applyFont="1" applyFill="1" applyBorder="1" applyAlignment="1" applyProtection="1">
      <alignment horizontal="center" vertical="center"/>
    </xf>
    <xf numFmtId="9" fontId="25" fillId="0" borderId="6" xfId="8" applyFont="1" applyFill="1" applyBorder="1" applyAlignment="1" applyProtection="1">
      <alignment horizontal="center" vertical="center"/>
    </xf>
    <xf numFmtId="9" fontId="25" fillId="3" borderId="6" xfId="8" applyFont="1" applyFill="1" applyBorder="1" applyAlignment="1" applyProtection="1">
      <alignment horizontal="center" vertical="center"/>
    </xf>
    <xf numFmtId="9" fontId="25" fillId="3" borderId="1" xfId="8" applyFont="1" applyFill="1" applyBorder="1" applyAlignment="1" applyProtection="1">
      <alignment horizontal="center" vertical="center"/>
    </xf>
    <xf numFmtId="0" fontId="4" fillId="3" borderId="22" xfId="1" applyFont="1" applyFill="1" applyBorder="1" applyAlignment="1" applyProtection="1">
      <alignment horizontal="center" vertical="center"/>
      <protection locked="0"/>
    </xf>
    <xf numFmtId="0" fontId="4" fillId="3" borderId="63" xfId="1" applyFont="1" applyFill="1" applyBorder="1" applyAlignment="1" applyProtection="1">
      <alignment horizontal="center" vertical="center"/>
      <protection locked="0"/>
    </xf>
    <xf numFmtId="3" fontId="8" fillId="0" borderId="1" xfId="1" applyNumberFormat="1" applyFont="1" applyBorder="1" applyAlignment="1">
      <alignment horizontal="center" vertical="center"/>
    </xf>
    <xf numFmtId="2" fontId="8" fillId="0" borderId="6" xfId="1" applyNumberFormat="1" applyFont="1" applyBorder="1" applyAlignment="1">
      <alignment horizontal="center" vertical="center" wrapText="1" shrinkToFit="1"/>
    </xf>
    <xf numFmtId="2" fontId="8" fillId="0" borderId="1" xfId="1" applyNumberFormat="1" applyFont="1" applyBorder="1" applyAlignment="1">
      <alignment horizontal="center" vertical="center" wrapText="1" shrinkToFit="1"/>
    </xf>
    <xf numFmtId="2" fontId="8" fillId="0" borderId="32" xfId="1" applyNumberFormat="1" applyFont="1" applyBorder="1" applyAlignment="1">
      <alignment horizontal="center" vertical="center" wrapText="1" shrinkToFit="1"/>
    </xf>
    <xf numFmtId="2" fontId="8" fillId="0" borderId="2" xfId="1" applyNumberFormat="1" applyFont="1" applyBorder="1" applyAlignment="1">
      <alignment horizontal="center" vertical="center" wrapText="1" shrinkToFit="1"/>
    </xf>
    <xf numFmtId="2" fontId="25" fillId="0" borderId="6" xfId="1" applyNumberFormat="1" applyFont="1" applyBorder="1" applyAlignment="1">
      <alignment horizontal="center" vertical="center" wrapText="1" shrinkToFit="1"/>
    </xf>
    <xf numFmtId="3" fontId="52" fillId="0" borderId="6" xfId="0" applyNumberFormat="1" applyFont="1" applyBorder="1" applyAlignment="1">
      <alignment horizontal="center" vertical="center"/>
    </xf>
    <xf numFmtId="3" fontId="52" fillId="0" borderId="1" xfId="0" applyNumberFormat="1" applyFont="1" applyBorder="1" applyAlignment="1">
      <alignment horizontal="center" vertical="center"/>
    </xf>
    <xf numFmtId="166" fontId="25" fillId="3" borderId="6" xfId="1" quotePrefix="1" applyNumberFormat="1" applyFont="1" applyFill="1" applyBorder="1" applyAlignment="1">
      <alignment horizontal="center" vertical="center" wrapText="1" shrinkToFit="1"/>
    </xf>
    <xf numFmtId="49" fontId="8" fillId="0" borderId="16" xfId="1" applyNumberFormat="1" applyFont="1" applyBorder="1" applyAlignment="1">
      <alignment horizontal="center" vertical="center" wrapText="1" shrinkToFit="1"/>
    </xf>
    <xf numFmtId="49" fontId="8" fillId="0" borderId="17" xfId="1" applyNumberFormat="1" applyFont="1" applyBorder="1" applyAlignment="1">
      <alignment horizontal="center" vertical="center" wrapText="1" shrinkToFit="1"/>
    </xf>
    <xf numFmtId="49" fontId="8" fillId="0" borderId="18" xfId="1" applyNumberFormat="1" applyFont="1" applyBorder="1" applyAlignment="1">
      <alignment horizontal="center" vertical="center" wrapText="1" shrinkToFit="1"/>
    </xf>
    <xf numFmtId="49" fontId="8" fillId="0" borderId="21" xfId="1" applyNumberFormat="1" applyFont="1" applyBorder="1" applyAlignment="1">
      <alignment horizontal="center" vertical="center" wrapText="1" shrinkToFit="1"/>
    </xf>
    <xf numFmtId="49" fontId="8" fillId="0" borderId="9" xfId="1" applyNumberFormat="1" applyFont="1" applyBorder="1" applyAlignment="1">
      <alignment horizontal="center" vertical="center" wrapText="1" shrinkToFit="1"/>
    </xf>
    <xf numFmtId="49" fontId="8" fillId="0" borderId="20" xfId="1" applyNumberFormat="1" applyFont="1" applyBorder="1" applyAlignment="1">
      <alignment horizontal="center" vertical="center" wrapText="1" shrinkToFit="1"/>
    </xf>
    <xf numFmtId="49" fontId="25" fillId="0" borderId="16" xfId="1" applyNumberFormat="1" applyFont="1" applyBorder="1" applyAlignment="1">
      <alignment horizontal="center" vertical="center" wrapText="1" shrinkToFit="1"/>
    </xf>
    <xf numFmtId="49" fontId="25" fillId="0" borderId="17" xfId="1" applyNumberFormat="1" applyFont="1" applyBorder="1" applyAlignment="1">
      <alignment horizontal="center" vertical="center" wrapText="1" shrinkToFit="1"/>
    </xf>
    <xf numFmtId="49" fontId="25" fillId="0" borderId="21" xfId="1" applyNumberFormat="1" applyFont="1" applyBorder="1" applyAlignment="1">
      <alignment horizontal="center" vertical="center" wrapText="1" shrinkToFit="1"/>
    </xf>
    <xf numFmtId="49" fontId="25" fillId="0" borderId="9" xfId="1" applyNumberFormat="1" applyFont="1" applyBorder="1" applyAlignment="1">
      <alignment horizontal="center" vertical="center" wrapText="1" shrinkToFit="1"/>
    </xf>
    <xf numFmtId="0" fontId="26" fillId="2" borderId="39" xfId="0" applyFont="1" applyFill="1" applyBorder="1" applyAlignment="1">
      <alignment horizontal="center" vertical="center" wrapText="1"/>
    </xf>
    <xf numFmtId="0" fontId="1" fillId="0" borderId="19" xfId="1" applyBorder="1" applyAlignment="1">
      <alignment horizontal="center" vertical="center" wrapText="1"/>
    </xf>
    <xf numFmtId="0" fontId="1" fillId="0" borderId="6" xfId="1" applyBorder="1" applyAlignment="1">
      <alignment horizontal="center" vertical="center" wrapText="1"/>
    </xf>
    <xf numFmtId="0" fontId="1" fillId="0" borderId="1" xfId="1" applyBorder="1" applyAlignment="1">
      <alignment horizontal="center" vertical="center" wrapText="1"/>
    </xf>
    <xf numFmtId="1" fontId="8" fillId="0" borderId="19" xfId="1" applyNumberFormat="1" applyFont="1" applyBorder="1" applyAlignment="1">
      <alignment horizontal="center" vertical="center" wrapText="1" shrinkToFit="1"/>
    </xf>
    <xf numFmtId="1" fontId="8" fillId="0" borderId="6" xfId="1" applyNumberFormat="1" applyFont="1" applyBorder="1" applyAlignment="1">
      <alignment horizontal="center" vertical="center" wrapText="1" shrinkToFit="1"/>
    </xf>
    <xf numFmtId="171" fontId="25" fillId="3" borderId="19" xfId="1" quotePrefix="1" applyNumberFormat="1" applyFont="1" applyFill="1" applyBorder="1" applyAlignment="1">
      <alignment horizontal="center" vertical="center" wrapText="1" shrinkToFit="1"/>
    </xf>
    <xf numFmtId="171" fontId="25" fillId="3" borderId="6" xfId="1" quotePrefix="1" applyNumberFormat="1" applyFont="1" applyFill="1" applyBorder="1" applyAlignment="1">
      <alignment horizontal="center" vertical="center" wrapText="1" shrinkToFit="1"/>
    </xf>
    <xf numFmtId="3" fontId="25" fillId="0" borderId="6" xfId="1" applyNumberFormat="1" applyFont="1" applyBorder="1" applyAlignment="1">
      <alignment horizontal="center" vertical="center" wrapText="1" shrinkToFit="1"/>
    </xf>
    <xf numFmtId="1" fontId="25" fillId="2" borderId="28" xfId="1" applyNumberFormat="1" applyFont="1" applyFill="1" applyBorder="1" applyAlignment="1">
      <alignment horizontal="center" wrapText="1" shrinkToFit="1"/>
    </xf>
    <xf numFmtId="1" fontId="1" fillId="2" borderId="29" xfId="1" applyNumberFormat="1" applyFill="1" applyBorder="1" applyAlignment="1">
      <alignment horizontal="center" wrapText="1" shrinkToFit="1"/>
    </xf>
    <xf numFmtId="1" fontId="1" fillId="2" borderId="30" xfId="1" applyNumberFormat="1" applyFill="1" applyBorder="1" applyAlignment="1">
      <alignment horizontal="center" wrapText="1" shrinkToFit="1"/>
    </xf>
    <xf numFmtId="167" fontId="1" fillId="0" borderId="5" xfId="1" applyNumberFormat="1" applyBorder="1" applyAlignment="1">
      <alignment horizontal="center" wrapText="1" shrinkToFit="1"/>
    </xf>
    <xf numFmtId="167" fontId="1" fillId="0" borderId="1" xfId="1" applyNumberFormat="1" applyBorder="1" applyAlignment="1">
      <alignment horizontal="center" wrapText="1" shrinkToFit="1"/>
    </xf>
    <xf numFmtId="22" fontId="1" fillId="3" borderId="1" xfId="1" applyNumberFormat="1" applyFill="1" applyBorder="1" applyAlignment="1">
      <alignment horizontal="center" wrapText="1" shrinkToFit="1"/>
    </xf>
    <xf numFmtId="22" fontId="1" fillId="3" borderId="40" xfId="1" applyNumberFormat="1" applyFill="1" applyBorder="1" applyAlignment="1">
      <alignment horizontal="center" wrapText="1" shrinkToFit="1"/>
    </xf>
    <xf numFmtId="167" fontId="54" fillId="0" borderId="31" xfId="0" applyNumberFormat="1" applyFont="1" applyBorder="1" applyAlignment="1">
      <alignment horizontal="center" vertical="center"/>
    </xf>
    <xf numFmtId="167" fontId="54" fillId="0" borderId="6" xfId="0" applyNumberFormat="1" applyFont="1" applyBorder="1" applyAlignment="1">
      <alignment horizontal="center" vertical="center"/>
    </xf>
    <xf numFmtId="167" fontId="54" fillId="0" borderId="32" xfId="0" applyNumberFormat="1" applyFont="1" applyBorder="1" applyAlignment="1">
      <alignment horizontal="center" vertical="center"/>
    </xf>
    <xf numFmtId="0" fontId="51" fillId="0" borderId="36" xfId="5" applyFont="1" applyBorder="1" applyAlignment="1">
      <alignment horizontal="center" vertical="center"/>
    </xf>
    <xf numFmtId="0" fontId="51" fillId="0" borderId="35" xfId="5" applyFont="1" applyBorder="1" applyAlignment="1">
      <alignment horizontal="center" vertical="center"/>
    </xf>
    <xf numFmtId="0" fontId="51" fillId="0" borderId="37" xfId="5" applyFont="1" applyBorder="1" applyAlignment="1">
      <alignment horizontal="center" vertical="center"/>
    </xf>
    <xf numFmtId="0" fontId="51" fillId="0" borderId="36" xfId="5" applyFont="1" applyBorder="1" applyAlignment="1">
      <alignment horizontal="center" vertical="center" wrapText="1"/>
    </xf>
    <xf numFmtId="0" fontId="2" fillId="0" borderId="26" xfId="1" applyFont="1" applyBorder="1" applyAlignment="1">
      <alignment horizontal="center" vertical="center" wrapText="1" shrinkToFit="1"/>
    </xf>
    <xf numFmtId="0" fontId="2" fillId="0" borderId="27" xfId="1" applyFont="1" applyBorder="1" applyAlignment="1">
      <alignment horizontal="center" vertical="center" wrapText="1" shrinkToFit="1"/>
    </xf>
    <xf numFmtId="2" fontId="10" fillId="0" borderId="3" xfId="1" applyNumberFormat="1" applyFont="1" applyBorder="1" applyAlignment="1">
      <alignment horizontal="center" wrapText="1" shrinkToFit="1"/>
    </xf>
    <xf numFmtId="2" fontId="10" fillId="0" borderId="4" xfId="1" applyNumberFormat="1" applyFont="1" applyBorder="1" applyAlignment="1">
      <alignment horizontal="center" wrapText="1" shrinkToFit="1"/>
    </xf>
    <xf numFmtId="0" fontId="1" fillId="0" borderId="16" xfId="1" applyBorder="1" applyAlignment="1">
      <alignment horizontal="center" vertical="center" wrapText="1" shrinkToFit="1"/>
    </xf>
    <xf numFmtId="0" fontId="1" fillId="0" borderId="18" xfId="1" applyBorder="1" applyAlignment="1">
      <alignment horizontal="center" vertical="center" wrapText="1" shrinkToFit="1"/>
    </xf>
    <xf numFmtId="3" fontId="10" fillId="0" borderId="3" xfId="1" applyNumberFormat="1" applyFont="1" applyBorder="1" applyAlignment="1">
      <alignment horizontal="center" wrapText="1" shrinkToFit="1"/>
    </xf>
    <xf numFmtId="3" fontId="10" fillId="0" borderId="4" xfId="1" applyNumberFormat="1" applyFont="1" applyBorder="1" applyAlignment="1">
      <alignment horizontal="center" wrapText="1" shrinkToFit="1"/>
    </xf>
    <xf numFmtId="49" fontId="1" fillId="0" borderId="13" xfId="1" applyNumberFormat="1" applyBorder="1" applyAlignment="1">
      <alignment horizontal="center" vertical="center" wrapText="1" shrinkToFit="1"/>
    </xf>
    <xf numFmtId="49" fontId="1" fillId="0" borderId="15" xfId="1" applyNumberFormat="1" applyBorder="1" applyAlignment="1">
      <alignment horizontal="center" vertical="center" wrapText="1" shrinkToFit="1"/>
    </xf>
    <xf numFmtId="49" fontId="1" fillId="0" borderId="14" xfId="1" applyNumberFormat="1" applyBorder="1" applyAlignment="1">
      <alignment horizontal="center" vertical="center" wrapText="1" shrinkToFit="1"/>
    </xf>
    <xf numFmtId="166" fontId="1" fillId="0" borderId="4" xfId="1" applyNumberFormat="1" applyBorder="1" applyAlignment="1">
      <alignment horizontal="center" wrapText="1" shrinkToFit="1"/>
    </xf>
    <xf numFmtId="166" fontId="1" fillId="0" borderId="6" xfId="1" applyNumberFormat="1" applyBorder="1" applyAlignment="1">
      <alignment horizontal="center" wrapText="1" shrinkToFit="1"/>
    </xf>
    <xf numFmtId="49" fontId="1" fillId="0" borderId="3" xfId="1" applyNumberFormat="1" applyBorder="1" applyAlignment="1">
      <alignment horizontal="center" vertical="center" wrapText="1" shrinkToFit="1"/>
    </xf>
    <xf numFmtId="49" fontId="1" fillId="0" borderId="7" xfId="1" applyNumberFormat="1" applyBorder="1" applyAlignment="1">
      <alignment horizontal="center" vertical="center" wrapText="1" shrinkToFit="1"/>
    </xf>
    <xf numFmtId="2" fontId="2" fillId="0" borderId="3" xfId="1" applyNumberFormat="1" applyFont="1" applyBorder="1" applyAlignment="1">
      <alignment horizontal="center" wrapText="1" shrinkToFit="1"/>
    </xf>
    <xf numFmtId="2" fontId="2" fillId="0" borderId="4" xfId="1" applyNumberFormat="1" applyFont="1" applyBorder="1" applyAlignment="1">
      <alignment horizontal="center" wrapText="1" shrinkToFit="1"/>
    </xf>
    <xf numFmtId="49" fontId="1" fillId="0" borderId="4" xfId="1" applyNumberFormat="1" applyBorder="1" applyAlignment="1">
      <alignment horizontal="center" vertical="center" wrapText="1" shrinkToFit="1"/>
    </xf>
    <xf numFmtId="49" fontId="1" fillId="0" borderId="4" xfId="1" applyNumberFormat="1" applyBorder="1" applyAlignment="1">
      <alignment horizontal="center"/>
    </xf>
    <xf numFmtId="49" fontId="1" fillId="0" borderId="6" xfId="1" applyNumberFormat="1" applyBorder="1" applyAlignment="1">
      <alignment horizontal="center"/>
    </xf>
    <xf numFmtId="0" fontId="26" fillId="0" borderId="3" xfId="0" applyFont="1" applyBorder="1" applyAlignment="1">
      <alignment horizontal="center"/>
    </xf>
    <xf numFmtId="0" fontId="26" fillId="0" borderId="7" xfId="0" applyFont="1" applyBorder="1" applyAlignment="1">
      <alignment horizontal="center"/>
    </xf>
    <xf numFmtId="0" fontId="26" fillId="0" borderId="4" xfId="0" applyFont="1" applyBorder="1" applyAlignment="1">
      <alignment horizontal="center"/>
    </xf>
    <xf numFmtId="1" fontId="10" fillId="0" borderId="3" xfId="1" applyNumberFormat="1" applyFont="1" applyBorder="1" applyAlignment="1">
      <alignment horizontal="center" wrapText="1" shrinkToFit="1"/>
    </xf>
    <xf numFmtId="1" fontId="10" fillId="0" borderId="4" xfId="1" applyNumberFormat="1" applyFont="1" applyBorder="1" applyAlignment="1">
      <alignment horizontal="center" wrapText="1" shrinkToFit="1"/>
    </xf>
    <xf numFmtId="166" fontId="1" fillId="0" borderId="3" xfId="1" applyNumberFormat="1" applyBorder="1" applyAlignment="1">
      <alignment horizontal="center" wrapText="1" shrinkToFit="1"/>
    </xf>
    <xf numFmtId="166" fontId="1" fillId="0" borderId="18" xfId="1" applyNumberFormat="1" applyBorder="1" applyAlignment="1">
      <alignment horizontal="center" wrapText="1" shrinkToFit="1"/>
    </xf>
    <xf numFmtId="166" fontId="1" fillId="0" borderId="22" xfId="1" applyNumberFormat="1" applyBorder="1" applyAlignment="1">
      <alignment horizontal="center" wrapText="1" shrinkToFit="1"/>
    </xf>
    <xf numFmtId="49" fontId="1" fillId="0" borderId="16" xfId="1" applyNumberFormat="1" applyBorder="1" applyAlignment="1">
      <alignment horizontal="center" vertical="center" wrapText="1" shrinkToFit="1"/>
    </xf>
    <xf numFmtId="49" fontId="1" fillId="0" borderId="17" xfId="1" applyNumberFormat="1" applyBorder="1" applyAlignment="1">
      <alignment horizontal="center" vertical="center" wrapText="1" shrinkToFit="1"/>
    </xf>
    <xf numFmtId="1" fontId="10" fillId="0" borderId="6" xfId="1" applyNumberFormat="1" applyFont="1" applyBorder="1" applyAlignment="1">
      <alignment horizontal="center" wrapText="1" shrinkToFit="1"/>
    </xf>
    <xf numFmtId="3" fontId="10" fillId="0" borderId="6" xfId="1" applyNumberFormat="1" applyFont="1" applyBorder="1" applyAlignment="1">
      <alignment horizontal="center" wrapText="1" shrinkToFit="1"/>
    </xf>
    <xf numFmtId="49" fontId="1" fillId="0" borderId="6" xfId="1" applyNumberFormat="1" applyBorder="1" applyAlignment="1">
      <alignment horizontal="center" vertical="center" wrapText="1" shrinkToFit="1"/>
    </xf>
  </cellXfs>
  <cellStyles count="10">
    <cellStyle name="Hyperlink" xfId="9" builtinId="8"/>
    <cellStyle name="Normal" xfId="0" builtinId="0"/>
    <cellStyle name="Normal 2" xfId="1" xr:uid="{00000000-0005-0000-0000-000000000000}"/>
    <cellStyle name="Normal 3" xfId="2" xr:uid="{00000000-0005-0000-0000-000001000000}"/>
    <cellStyle name="Normal 4" xfId="3" xr:uid="{00000000-0005-0000-0000-000002000000}"/>
    <cellStyle name="Normal 5" xfId="4" xr:uid="{00000000-0005-0000-0000-000003000000}"/>
    <cellStyle name="Normal 6" xfId="5" xr:uid="{00000000-0005-0000-0000-000004000000}"/>
    <cellStyle name="Percent" xfId="8" builtinId="5"/>
    <cellStyle name="Percent 2" xfId="6" xr:uid="{00000000-0005-0000-0000-000005000000}"/>
    <cellStyle name="Percent 3" xfId="7" xr:uid="{00000000-0005-0000-0000-000006000000}"/>
  </cellStyles>
  <dxfs count="352">
    <dxf>
      <font>
        <color theme="0"/>
      </font>
      <fill>
        <patternFill>
          <bgColor rgb="FF1589FF"/>
        </patternFill>
      </fill>
    </dxf>
    <dxf>
      <font>
        <color theme="0"/>
      </font>
      <fill>
        <patternFill>
          <bgColor rgb="FFF28C8C"/>
        </patternFill>
      </fill>
    </dxf>
    <dxf>
      <font>
        <color theme="0"/>
      </font>
      <fill>
        <patternFill>
          <bgColor rgb="FFAAAB00"/>
        </patternFill>
      </fill>
    </dxf>
    <dxf>
      <font>
        <color theme="0"/>
      </font>
      <fill>
        <patternFill>
          <bgColor rgb="FFC496CF"/>
        </patternFill>
      </fill>
    </dxf>
    <dxf>
      <font>
        <color theme="0"/>
      </font>
      <fill>
        <patternFill>
          <bgColor rgb="FF4E9258"/>
        </patternFill>
      </fill>
    </dxf>
    <dxf>
      <font>
        <color theme="0"/>
      </font>
      <fill>
        <patternFill>
          <bgColor rgb="FFAAAB00"/>
        </patternFill>
      </fill>
    </dxf>
    <dxf>
      <font>
        <color theme="0"/>
      </font>
      <fill>
        <patternFill>
          <bgColor rgb="FFC496CF"/>
        </patternFill>
      </fill>
    </dxf>
    <dxf>
      <font>
        <color theme="0"/>
      </font>
      <fill>
        <patternFill>
          <bgColor rgb="FF4E9258"/>
        </patternFill>
      </fill>
    </dxf>
    <dxf>
      <font>
        <color theme="0"/>
      </font>
      <fill>
        <patternFill>
          <bgColor rgb="FFC68E17"/>
        </patternFill>
      </fill>
    </dxf>
    <dxf>
      <font>
        <color theme="0"/>
      </font>
      <fill>
        <patternFill>
          <bgColor rgb="FFF28C8C"/>
        </patternFill>
      </fill>
    </dxf>
    <dxf>
      <font>
        <color theme="0"/>
      </font>
      <fill>
        <patternFill>
          <bgColor rgb="FF44B7BB"/>
        </patternFill>
      </fill>
    </dxf>
    <dxf>
      <font>
        <color theme="0"/>
      </font>
      <fill>
        <patternFill>
          <bgColor rgb="FF1589FF"/>
        </patternFill>
      </fill>
    </dxf>
    <dxf>
      <font>
        <color theme="0"/>
      </font>
      <fill>
        <patternFill>
          <bgColor rgb="FFF28C8C"/>
        </patternFill>
      </fill>
    </dxf>
    <dxf>
      <font>
        <color theme="0"/>
      </font>
      <fill>
        <patternFill>
          <bgColor rgb="FFAAAB00"/>
        </patternFill>
      </fill>
    </dxf>
    <dxf>
      <font>
        <color theme="0"/>
      </font>
      <fill>
        <patternFill>
          <bgColor rgb="FFC496CF"/>
        </patternFill>
      </fill>
    </dxf>
    <dxf>
      <font>
        <color theme="0"/>
      </font>
      <fill>
        <patternFill>
          <bgColor rgb="FF4E9258"/>
        </patternFill>
      </fill>
    </dxf>
    <dxf>
      <font>
        <color theme="0"/>
      </font>
      <fill>
        <patternFill>
          <bgColor rgb="FF43B7BA"/>
        </patternFill>
      </fill>
    </dxf>
    <dxf>
      <font>
        <color theme="0"/>
      </font>
      <fill>
        <patternFill>
          <bgColor rgb="FF4A6417"/>
        </patternFill>
      </fill>
    </dxf>
    <dxf>
      <font>
        <color theme="0"/>
      </font>
      <fill>
        <patternFill>
          <bgColor rgb="FFFF00FF"/>
        </patternFill>
      </fill>
    </dxf>
    <dxf>
      <font>
        <color theme="0"/>
      </font>
      <fill>
        <patternFill>
          <bgColor rgb="FFC68E17"/>
        </patternFill>
      </fill>
    </dxf>
    <dxf>
      <font>
        <b/>
        <i val="0"/>
        <color rgb="FFFF0000"/>
      </font>
    </dxf>
    <dxf>
      <font>
        <b val="0"/>
        <i val="0"/>
        <color rgb="FFFF0000"/>
      </font>
    </dxf>
    <dxf>
      <font>
        <color rgb="FFC00000"/>
      </font>
    </dxf>
    <dxf>
      <font>
        <strike val="0"/>
        <color rgb="FFC00000"/>
      </font>
    </dxf>
    <dxf>
      <font>
        <color rgb="FFFF0000"/>
      </font>
    </dxf>
    <dxf>
      <font>
        <b/>
        <i val="0"/>
        <color rgb="FFFF0000"/>
      </font>
    </dxf>
    <dxf>
      <font>
        <b/>
        <i val="0"/>
        <color rgb="FFFF0000"/>
      </font>
    </dxf>
    <dxf>
      <font>
        <b/>
        <i val="0"/>
        <color rgb="FFFF0000"/>
      </font>
    </dxf>
    <dxf>
      <font>
        <b/>
        <i val="0"/>
        <color rgb="FFFF0000"/>
      </font>
    </dxf>
    <dxf>
      <font>
        <b/>
        <i val="0"/>
        <color rgb="FFFF0000"/>
      </font>
    </dxf>
    <dxf>
      <font>
        <color rgb="FFFF0000"/>
      </font>
    </dxf>
    <dxf>
      <font>
        <b/>
        <i val="0"/>
        <color rgb="FFFF0000"/>
      </font>
    </dxf>
    <dxf>
      <font>
        <b/>
        <i val="0"/>
        <color rgb="FFFF0000"/>
      </font>
    </dxf>
    <dxf>
      <font>
        <b/>
        <i val="0"/>
        <color rgb="FFFF0000"/>
      </font>
    </dxf>
    <dxf>
      <font>
        <b/>
        <i val="0"/>
        <color rgb="FFFF0000"/>
      </font>
    </dxf>
    <dxf>
      <font>
        <b/>
        <i val="0"/>
        <color rgb="FFFF0000"/>
      </font>
    </dxf>
    <dxf>
      <font>
        <color theme="0"/>
      </font>
      <fill>
        <patternFill>
          <bgColor rgb="FF1589FF"/>
        </patternFill>
      </fill>
    </dxf>
    <dxf>
      <font>
        <color theme="0"/>
      </font>
      <fill>
        <patternFill>
          <bgColor rgb="FFF28C8C"/>
        </patternFill>
      </fill>
    </dxf>
    <dxf>
      <font>
        <color theme="0"/>
      </font>
      <fill>
        <patternFill>
          <bgColor rgb="FFAAAB00"/>
        </patternFill>
      </fill>
    </dxf>
    <dxf>
      <font>
        <color theme="0"/>
      </font>
      <fill>
        <patternFill>
          <bgColor rgb="FFC496CF"/>
        </patternFill>
      </fill>
    </dxf>
    <dxf>
      <font>
        <color theme="0"/>
      </font>
      <fill>
        <patternFill>
          <bgColor rgb="FF4E9258"/>
        </patternFill>
      </fill>
    </dxf>
    <dxf>
      <font>
        <color theme="0"/>
      </font>
      <fill>
        <patternFill>
          <bgColor rgb="FFAAAB00"/>
        </patternFill>
      </fill>
    </dxf>
    <dxf>
      <font>
        <color theme="0"/>
      </font>
      <fill>
        <patternFill>
          <bgColor rgb="FFC496CF"/>
        </patternFill>
      </fill>
    </dxf>
    <dxf>
      <font>
        <color theme="0"/>
      </font>
      <fill>
        <patternFill>
          <bgColor rgb="FF4E9258"/>
        </patternFill>
      </fill>
    </dxf>
    <dxf>
      <font>
        <color theme="0"/>
      </font>
      <fill>
        <patternFill>
          <bgColor rgb="FFC68E17"/>
        </patternFill>
      </fill>
    </dxf>
    <dxf>
      <font>
        <color theme="0"/>
      </font>
      <fill>
        <patternFill>
          <bgColor rgb="FFF28C8C"/>
        </patternFill>
      </fill>
    </dxf>
    <dxf>
      <font>
        <b/>
        <i val="0"/>
        <color rgb="FFFF0000"/>
      </font>
    </dxf>
    <dxf>
      <font>
        <b/>
        <i val="0"/>
        <color rgb="FFFF0000"/>
      </font>
    </dxf>
    <dxf>
      <font>
        <b/>
        <i val="0"/>
        <color rgb="FFFF0000"/>
      </font>
    </dxf>
    <dxf>
      <font>
        <b/>
        <i val="0"/>
        <color rgb="FFFF0000"/>
      </font>
    </dxf>
    <dxf>
      <font>
        <color rgb="FFFF0000"/>
      </font>
    </dxf>
    <dxf>
      <font>
        <b val="0"/>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lor rgb="FFFF0000"/>
      </font>
    </dxf>
    <dxf>
      <font>
        <b val="0"/>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lor rgb="FFFF0000"/>
      </font>
    </dxf>
    <dxf>
      <font>
        <b val="0"/>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lor rgb="FFFF0000"/>
      </font>
    </dxf>
    <dxf>
      <font>
        <b val="0"/>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lor rgb="FFFF0000"/>
      </font>
    </dxf>
    <dxf>
      <font>
        <color rgb="FFFF0000"/>
      </font>
    </dxf>
    <dxf>
      <font>
        <b val="0"/>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lor theme="0"/>
      </font>
      <fill>
        <patternFill>
          <bgColor rgb="FF1589FF"/>
        </patternFill>
      </fill>
    </dxf>
    <dxf>
      <font>
        <color theme="0"/>
      </font>
      <fill>
        <patternFill>
          <bgColor rgb="FFF28C8C"/>
        </patternFill>
      </fill>
    </dxf>
    <dxf>
      <font>
        <color theme="0"/>
      </font>
      <fill>
        <patternFill>
          <bgColor rgb="FFAAAB00"/>
        </patternFill>
      </fill>
    </dxf>
    <dxf>
      <font>
        <color theme="0"/>
      </font>
      <fill>
        <patternFill>
          <bgColor rgb="FFC496CF"/>
        </patternFill>
      </fill>
    </dxf>
    <dxf>
      <font>
        <color theme="0"/>
      </font>
      <fill>
        <patternFill>
          <bgColor rgb="FF4E9258"/>
        </patternFill>
      </fill>
    </dxf>
    <dxf>
      <font>
        <color theme="0"/>
      </font>
      <fill>
        <patternFill>
          <bgColor rgb="FFAAAB00"/>
        </patternFill>
      </fill>
    </dxf>
    <dxf>
      <font>
        <color theme="0"/>
      </font>
      <fill>
        <patternFill>
          <bgColor rgb="FFC496CF"/>
        </patternFill>
      </fill>
    </dxf>
    <dxf>
      <font>
        <color theme="0"/>
      </font>
      <fill>
        <patternFill>
          <bgColor rgb="FF4E9258"/>
        </patternFill>
      </fill>
    </dxf>
    <dxf>
      <font>
        <color theme="0"/>
      </font>
      <fill>
        <patternFill>
          <bgColor rgb="FFC68E17"/>
        </patternFill>
      </fill>
    </dxf>
    <dxf>
      <font>
        <color theme="0"/>
      </font>
      <fill>
        <patternFill>
          <bgColor rgb="FFF28C8C"/>
        </patternFill>
      </fill>
    </dxf>
    <dxf>
      <font>
        <color theme="0"/>
      </font>
      <fill>
        <patternFill>
          <bgColor rgb="FF44B7BB"/>
        </patternFill>
      </fill>
    </dxf>
    <dxf>
      <font>
        <color theme="0"/>
      </font>
      <fill>
        <patternFill>
          <bgColor rgb="FF1589FF"/>
        </patternFill>
      </fill>
    </dxf>
    <dxf>
      <font>
        <color theme="0"/>
      </font>
      <fill>
        <patternFill>
          <bgColor rgb="FFF28C8C"/>
        </patternFill>
      </fill>
    </dxf>
    <dxf>
      <font>
        <color theme="0"/>
      </font>
      <fill>
        <patternFill>
          <bgColor rgb="FFAAAB00"/>
        </patternFill>
      </fill>
    </dxf>
    <dxf>
      <font>
        <color theme="0"/>
      </font>
      <fill>
        <patternFill>
          <bgColor rgb="FFC496CF"/>
        </patternFill>
      </fill>
    </dxf>
    <dxf>
      <font>
        <color theme="0"/>
      </font>
      <fill>
        <patternFill>
          <bgColor rgb="FF4E9258"/>
        </patternFill>
      </fill>
    </dxf>
    <dxf>
      <font>
        <color theme="0"/>
      </font>
      <fill>
        <patternFill>
          <bgColor rgb="FFAAAB00"/>
        </patternFill>
      </fill>
    </dxf>
    <dxf>
      <font>
        <color theme="0"/>
      </font>
      <fill>
        <patternFill>
          <bgColor rgb="FFC496CF"/>
        </patternFill>
      </fill>
    </dxf>
    <dxf>
      <font>
        <color theme="0"/>
      </font>
      <fill>
        <patternFill>
          <bgColor rgb="FF4E9258"/>
        </patternFill>
      </fill>
    </dxf>
    <dxf>
      <font>
        <color theme="0"/>
      </font>
      <fill>
        <patternFill>
          <bgColor rgb="FFC68E17"/>
        </patternFill>
      </fill>
    </dxf>
    <dxf>
      <font>
        <color theme="0"/>
      </font>
      <fill>
        <patternFill>
          <bgColor rgb="FFF28C8C"/>
        </patternFill>
      </fill>
    </dxf>
    <dxf>
      <font>
        <color theme="0"/>
      </font>
      <fill>
        <patternFill>
          <bgColor rgb="FF44B7BB"/>
        </patternFill>
      </fill>
    </dxf>
    <dxf>
      <font>
        <color theme="0"/>
      </font>
      <fill>
        <patternFill>
          <bgColor rgb="FF1589FF"/>
        </patternFill>
      </fill>
    </dxf>
    <dxf>
      <font>
        <color theme="0"/>
      </font>
      <fill>
        <patternFill>
          <bgColor rgb="FFF28C8C"/>
        </patternFill>
      </fill>
    </dxf>
    <dxf>
      <font>
        <color theme="0"/>
      </font>
      <fill>
        <patternFill>
          <bgColor rgb="FFAAAB00"/>
        </patternFill>
      </fill>
    </dxf>
    <dxf>
      <font>
        <color theme="0"/>
      </font>
      <fill>
        <patternFill>
          <bgColor rgb="FFC496CF"/>
        </patternFill>
      </fill>
    </dxf>
    <dxf>
      <font>
        <color theme="0"/>
      </font>
      <fill>
        <patternFill>
          <bgColor rgb="FF4E9258"/>
        </patternFill>
      </fill>
    </dxf>
    <dxf>
      <font>
        <color theme="0"/>
      </font>
      <fill>
        <patternFill>
          <bgColor rgb="FF43B7BA"/>
        </patternFill>
      </fill>
    </dxf>
    <dxf>
      <font>
        <color theme="0"/>
      </font>
      <fill>
        <patternFill>
          <bgColor rgb="FF4A6417"/>
        </patternFill>
      </fill>
    </dxf>
    <dxf>
      <font>
        <color theme="0"/>
      </font>
      <fill>
        <patternFill>
          <bgColor rgb="FFFF00FF"/>
        </patternFill>
      </fill>
    </dxf>
    <dxf>
      <font>
        <color theme="0"/>
      </font>
      <fill>
        <patternFill>
          <bgColor rgb="FFC68E17"/>
        </patternFill>
      </fill>
    </dxf>
    <dxf>
      <font>
        <color rgb="FFC00000"/>
      </font>
      <numFmt numFmtId="174" formatCode="&quot;Please re-sign. Last signed &quot;\ d/mm/yyyy\ h:mm"/>
    </dxf>
    <dxf>
      <font>
        <b/>
        <i val="0"/>
        <color rgb="FFFF0000"/>
      </font>
    </dxf>
    <dxf>
      <font>
        <b/>
        <i val="0"/>
        <color rgb="FFFF0000"/>
      </font>
    </dxf>
    <dxf>
      <font>
        <b val="0"/>
        <i val="0"/>
        <color rgb="FFFF0000"/>
      </font>
    </dxf>
    <dxf>
      <font>
        <color rgb="FFC00000"/>
      </font>
    </dxf>
    <dxf>
      <font>
        <color rgb="FFFF0000"/>
      </font>
    </dxf>
    <dxf>
      <font>
        <b/>
        <i val="0"/>
        <color rgb="FFFF0000"/>
      </font>
    </dxf>
    <dxf>
      <font>
        <b/>
        <i val="0"/>
        <color rgb="FFFF0000"/>
      </font>
    </dxf>
    <dxf>
      <font>
        <b/>
        <i val="0"/>
        <color rgb="FFFF0000"/>
      </font>
    </dxf>
    <dxf>
      <font>
        <b/>
        <i val="0"/>
        <color rgb="FFFF0000"/>
      </font>
    </dxf>
    <dxf>
      <font>
        <b/>
        <i val="0"/>
        <color rgb="FFFF0000"/>
      </font>
    </dxf>
    <dxf>
      <font>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lor rgb="FFFF0000"/>
      </font>
    </dxf>
    <dxf>
      <font>
        <b val="0"/>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lor rgb="FFFF0000"/>
      </font>
    </dxf>
    <dxf>
      <font>
        <b val="0"/>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lor rgb="FFFF0000"/>
      </font>
    </dxf>
    <dxf>
      <font>
        <b val="0"/>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lor rgb="FFFF0000"/>
      </font>
    </dxf>
    <dxf>
      <font>
        <b val="0"/>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lor rgb="FFFF0000"/>
      </font>
    </dxf>
    <dxf>
      <font>
        <color rgb="FFFF0000"/>
      </font>
    </dxf>
    <dxf>
      <font>
        <b val="0"/>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lor theme="0"/>
      </font>
      <fill>
        <patternFill>
          <bgColor rgb="FF1589FF"/>
        </patternFill>
      </fill>
    </dxf>
    <dxf>
      <font>
        <color theme="0"/>
      </font>
      <fill>
        <patternFill>
          <bgColor rgb="FFF28C8C"/>
        </patternFill>
      </fill>
    </dxf>
    <dxf>
      <font>
        <color theme="0"/>
      </font>
      <fill>
        <patternFill>
          <bgColor rgb="FFAAAB00"/>
        </patternFill>
      </fill>
    </dxf>
    <dxf>
      <font>
        <color theme="0"/>
      </font>
      <fill>
        <patternFill>
          <bgColor rgb="FFC496CF"/>
        </patternFill>
      </fill>
    </dxf>
    <dxf>
      <font>
        <color theme="0"/>
      </font>
      <fill>
        <patternFill>
          <bgColor rgb="FF4E9258"/>
        </patternFill>
      </fill>
    </dxf>
    <dxf>
      <font>
        <color theme="0"/>
      </font>
      <fill>
        <patternFill>
          <bgColor rgb="FF43B7BA"/>
        </patternFill>
      </fill>
    </dxf>
    <dxf>
      <font>
        <color theme="0"/>
      </font>
      <fill>
        <patternFill>
          <bgColor rgb="FF4A6417"/>
        </patternFill>
      </fill>
    </dxf>
    <dxf>
      <font>
        <color theme="0"/>
      </font>
      <fill>
        <patternFill>
          <bgColor rgb="FFFF00FF"/>
        </patternFill>
      </fill>
    </dxf>
    <dxf>
      <font>
        <color theme="0"/>
      </font>
      <fill>
        <patternFill>
          <bgColor rgb="FFC68E17"/>
        </patternFill>
      </fill>
    </dxf>
    <dxf>
      <font>
        <color rgb="FFC00000"/>
      </font>
      <numFmt numFmtId="174" formatCode="&quot;Please re-sign. Last signed &quot;\ d/mm/yyyy\ h:mm"/>
    </dxf>
    <dxf>
      <font>
        <strike val="0"/>
        <color rgb="FFC00000"/>
      </font>
      <numFmt numFmtId="174" formatCode="&quot;Please re-sign. Last signed &quot;\ d/mm/yyyy\ h:mm"/>
    </dxf>
    <dxf>
      <font>
        <color rgb="FFFF0000"/>
      </font>
    </dxf>
    <dxf>
      <font>
        <b val="0"/>
        <i val="0"/>
        <color rgb="FFFF0000"/>
      </font>
    </dxf>
    <dxf>
      <font>
        <color rgb="FFFF0000"/>
      </font>
    </dxf>
    <dxf>
      <font>
        <b/>
        <i val="0"/>
        <color rgb="FFFF0000"/>
      </font>
    </dxf>
    <dxf>
      <font>
        <b/>
        <i val="0"/>
        <color rgb="FFFF0000"/>
      </font>
    </dxf>
    <dxf>
      <font>
        <b/>
        <i val="0"/>
        <color rgb="FFFF0000"/>
      </font>
    </dxf>
    <dxf>
      <font>
        <b/>
        <i val="0"/>
        <color rgb="FFFF0000"/>
      </font>
    </dxf>
    <dxf>
      <font>
        <b/>
        <i val="0"/>
        <color rgb="FFFF0000"/>
      </font>
    </dxf>
    <dxf>
      <font>
        <color rgb="FFFF0000"/>
      </font>
    </dxf>
    <dxf>
      <font>
        <b/>
        <i val="0"/>
        <color rgb="FFFF0000"/>
      </font>
    </dxf>
    <dxf>
      <font>
        <b/>
        <i val="0"/>
        <color rgb="FFFF0000"/>
      </font>
    </dxf>
    <dxf>
      <font>
        <b/>
        <i val="0"/>
        <color rgb="FFFF0000"/>
      </font>
    </dxf>
    <dxf>
      <font>
        <b/>
        <i val="0"/>
        <color rgb="FFFF0000"/>
      </font>
    </dxf>
    <dxf>
      <font>
        <b/>
        <i val="0"/>
        <color rgb="FFFF0000"/>
      </font>
    </dxf>
    <dxf>
      <font>
        <color theme="0"/>
      </font>
      <fill>
        <patternFill>
          <bgColor rgb="FF1589FF"/>
        </patternFill>
      </fill>
    </dxf>
    <dxf>
      <font>
        <color theme="0"/>
      </font>
      <fill>
        <patternFill>
          <bgColor rgb="FFF28C8C"/>
        </patternFill>
      </fill>
    </dxf>
    <dxf>
      <font>
        <color theme="0"/>
      </font>
      <fill>
        <patternFill>
          <bgColor rgb="FFAAAB00"/>
        </patternFill>
      </fill>
    </dxf>
    <dxf>
      <font>
        <color theme="0"/>
      </font>
      <fill>
        <patternFill>
          <bgColor rgb="FFC496CF"/>
        </patternFill>
      </fill>
    </dxf>
    <dxf>
      <font>
        <color theme="0"/>
      </font>
      <fill>
        <patternFill>
          <bgColor rgb="FF4E9258"/>
        </patternFill>
      </fill>
    </dxf>
    <dxf>
      <font>
        <color theme="0"/>
      </font>
      <fill>
        <patternFill>
          <bgColor rgb="FFAAAB00"/>
        </patternFill>
      </fill>
    </dxf>
    <dxf>
      <font>
        <color theme="0"/>
      </font>
      <fill>
        <patternFill>
          <bgColor rgb="FFC496CF"/>
        </patternFill>
      </fill>
    </dxf>
    <dxf>
      <font>
        <color theme="0"/>
      </font>
      <fill>
        <patternFill>
          <bgColor rgb="FF4E9258"/>
        </patternFill>
      </fill>
    </dxf>
    <dxf>
      <font>
        <color theme="0"/>
      </font>
      <fill>
        <patternFill>
          <bgColor rgb="FFC68E17"/>
        </patternFill>
      </fill>
    </dxf>
    <dxf>
      <font>
        <color theme="0"/>
      </font>
      <fill>
        <patternFill>
          <bgColor rgb="FFF28C8C"/>
        </patternFill>
      </fill>
    </dxf>
    <dxf>
      <font>
        <color theme="0"/>
      </font>
      <fill>
        <patternFill>
          <bgColor rgb="FF44B7BB"/>
        </patternFill>
      </fill>
    </dxf>
    <dxf>
      <font>
        <b/>
        <i val="0"/>
        <color rgb="FFFF0000"/>
      </font>
    </dxf>
    <dxf>
      <font>
        <b/>
        <i val="0"/>
        <color rgb="FFFF0000"/>
      </font>
    </dxf>
    <dxf>
      <font>
        <b/>
        <i val="0"/>
        <color rgb="FFFF0000"/>
      </font>
    </dxf>
    <dxf>
      <font>
        <b/>
        <i val="0"/>
        <color rgb="FFFF0000"/>
      </font>
    </dxf>
    <dxf>
      <font>
        <color rgb="FFFF0000"/>
      </font>
    </dxf>
    <dxf>
      <font>
        <b val="0"/>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lor rgb="FFFF0000"/>
      </font>
    </dxf>
    <dxf>
      <font>
        <b val="0"/>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lor rgb="FFFF0000"/>
      </font>
    </dxf>
    <dxf>
      <font>
        <b val="0"/>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lor rgb="FFFF0000"/>
      </font>
    </dxf>
    <dxf>
      <font>
        <b val="0"/>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lor rgb="FFFF0000"/>
      </font>
    </dxf>
    <dxf>
      <font>
        <color rgb="FFFF0000"/>
      </font>
    </dxf>
    <dxf>
      <font>
        <b val="0"/>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s>
  <tableStyles count="0" defaultTableStyle="TableStyleMedium2" defaultPivotStyle="PivotStyleLight16"/>
  <colors>
    <mruColors>
      <color rgb="FF44B7BB"/>
      <color rgb="FFF28C8C"/>
      <color rgb="FF4E9258"/>
      <color rgb="FFC496CF"/>
      <color rgb="FFAAAB00"/>
      <color rgb="FF000000"/>
      <color rgb="FFC4C4C4"/>
      <color rgb="FFEFEFEF"/>
      <color rgb="FFC68E17"/>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Label" lockText="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5.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9.png"/><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1</xdr:col>
      <xdr:colOff>179917</xdr:colOff>
      <xdr:row>12</xdr:row>
      <xdr:rowOff>1767414</xdr:rowOff>
    </xdr:from>
    <xdr:to>
      <xdr:col>1</xdr:col>
      <xdr:colOff>1741822</xdr:colOff>
      <xdr:row>12</xdr:row>
      <xdr:rowOff>2119795</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xfrm>
          <a:off x="497417" y="5884331"/>
          <a:ext cx="1561905" cy="352381"/>
        </a:xfrm>
        <a:prstGeom prst="rect">
          <a:avLst/>
        </a:prstGeom>
        <a:ln w="15875">
          <a:solidFill>
            <a:schemeClr val="bg1">
              <a:lumMod val="50000"/>
            </a:schemeClr>
          </a:solidFill>
        </a:ln>
      </xdr:spPr>
    </xdr:pic>
    <xdr:clientData/>
  </xdr:twoCellAnchor>
  <xdr:twoCellAnchor editAs="oneCell">
    <xdr:from>
      <xdr:col>1</xdr:col>
      <xdr:colOff>1921922</xdr:colOff>
      <xdr:row>12</xdr:row>
      <xdr:rowOff>1756831</xdr:rowOff>
    </xdr:from>
    <xdr:to>
      <xdr:col>1</xdr:col>
      <xdr:colOff>3150493</xdr:colOff>
      <xdr:row>12</xdr:row>
      <xdr:rowOff>3004450</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2"/>
        <a:stretch>
          <a:fillRect/>
        </a:stretch>
      </xdr:blipFill>
      <xdr:spPr>
        <a:xfrm>
          <a:off x="2239422" y="5873748"/>
          <a:ext cx="1228571" cy="1247619"/>
        </a:xfrm>
        <a:prstGeom prst="rect">
          <a:avLst/>
        </a:prstGeom>
        <a:ln w="15875">
          <a:solidFill>
            <a:schemeClr val="bg1">
              <a:lumMod val="50000"/>
            </a:schemeClr>
          </a:solidFill>
        </a:ln>
      </xdr:spPr>
    </xdr:pic>
    <xdr:clientData/>
  </xdr:twoCellAnchor>
  <xdr:twoCellAnchor editAs="oneCell">
    <xdr:from>
      <xdr:col>1</xdr:col>
      <xdr:colOff>3394093</xdr:colOff>
      <xdr:row>12</xdr:row>
      <xdr:rowOff>1767414</xdr:rowOff>
    </xdr:from>
    <xdr:to>
      <xdr:col>1</xdr:col>
      <xdr:colOff>4952818</xdr:colOff>
      <xdr:row>12</xdr:row>
      <xdr:rowOff>3286987</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3"/>
        <a:srcRect l="1996" t="2710" b="-1"/>
        <a:stretch/>
      </xdr:blipFill>
      <xdr:spPr>
        <a:xfrm>
          <a:off x="3711593" y="5884331"/>
          <a:ext cx="1558725" cy="1519573"/>
        </a:xfrm>
        <a:prstGeom prst="rect">
          <a:avLst/>
        </a:prstGeom>
        <a:ln w="15875">
          <a:solidFill>
            <a:schemeClr val="bg1">
              <a:lumMod val="50000"/>
            </a:schemeClr>
          </a:solidFill>
        </a:ln>
      </xdr:spPr>
    </xdr:pic>
    <xdr:clientData/>
  </xdr:twoCellAnchor>
  <xdr:twoCellAnchor editAs="oneCell">
    <xdr:from>
      <xdr:col>1</xdr:col>
      <xdr:colOff>5164667</xdr:colOff>
      <xdr:row>12</xdr:row>
      <xdr:rowOff>1767414</xdr:rowOff>
    </xdr:from>
    <xdr:to>
      <xdr:col>1</xdr:col>
      <xdr:colOff>6364667</xdr:colOff>
      <xdr:row>12</xdr:row>
      <xdr:rowOff>3215033</xdr:rowOff>
    </xdr:to>
    <xdr:pic>
      <xdr:nvPicPr>
        <xdr:cNvPr id="9" name="Picture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4"/>
        <a:stretch>
          <a:fillRect/>
        </a:stretch>
      </xdr:blipFill>
      <xdr:spPr>
        <a:xfrm>
          <a:off x="5482167" y="5884331"/>
          <a:ext cx="1200000" cy="1447619"/>
        </a:xfrm>
        <a:prstGeom prst="rect">
          <a:avLst/>
        </a:prstGeom>
        <a:ln w="15875">
          <a:solidFill>
            <a:schemeClr val="bg1">
              <a:lumMod val="50000"/>
            </a:schemeClr>
          </a:solidFill>
        </a:ln>
      </xdr:spPr>
    </xdr:pic>
    <xdr:clientData/>
  </xdr:twoCellAnchor>
  <xdr:twoCellAnchor editAs="oneCell">
    <xdr:from>
      <xdr:col>3</xdr:col>
      <xdr:colOff>243418</xdr:colOff>
      <xdr:row>15</xdr:row>
      <xdr:rowOff>343512</xdr:rowOff>
    </xdr:from>
    <xdr:to>
      <xdr:col>4</xdr:col>
      <xdr:colOff>3100916</xdr:colOff>
      <xdr:row>18</xdr:row>
      <xdr:rowOff>21167</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5"/>
        <a:srcRect l="-923" t="-1" r="-1" b="-5980"/>
        <a:stretch/>
      </xdr:blipFill>
      <xdr:spPr>
        <a:xfrm>
          <a:off x="8540751" y="7868262"/>
          <a:ext cx="5852582" cy="3307738"/>
        </a:xfrm>
        <a:prstGeom prst="rect">
          <a:avLst/>
        </a:prstGeom>
        <a:ln w="19050">
          <a:solidFill>
            <a:schemeClr val="bg1">
              <a:lumMod val="50000"/>
            </a:schemeClr>
          </a:solidFill>
        </a:ln>
      </xdr:spPr>
    </xdr:pic>
    <xdr:clientData/>
  </xdr:twoCellAnchor>
  <xdr:twoCellAnchor editAs="oneCell">
    <xdr:from>
      <xdr:col>3</xdr:col>
      <xdr:colOff>213250</xdr:colOff>
      <xdr:row>18</xdr:row>
      <xdr:rowOff>698501</xdr:rowOff>
    </xdr:from>
    <xdr:to>
      <xdr:col>4</xdr:col>
      <xdr:colOff>3138133</xdr:colOff>
      <xdr:row>18</xdr:row>
      <xdr:rowOff>4042833</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6"/>
        <a:stretch>
          <a:fillRect/>
        </a:stretch>
      </xdr:blipFill>
      <xdr:spPr>
        <a:xfrm>
          <a:off x="8510583" y="11853334"/>
          <a:ext cx="5919967" cy="3344332"/>
        </a:xfrm>
        <a:prstGeom prst="rect">
          <a:avLst/>
        </a:prstGeom>
        <a:ln w="15875">
          <a:solidFill>
            <a:schemeClr val="bg1">
              <a:lumMod val="50000"/>
            </a:schemeClr>
          </a:solidFill>
        </a:ln>
      </xdr:spPr>
    </xdr:pic>
    <xdr:clientData/>
  </xdr:twoCellAnchor>
  <xdr:twoCellAnchor>
    <xdr:from>
      <xdr:col>3</xdr:col>
      <xdr:colOff>57150</xdr:colOff>
      <xdr:row>18</xdr:row>
      <xdr:rowOff>448733</xdr:rowOff>
    </xdr:from>
    <xdr:to>
      <xdr:col>3</xdr:col>
      <xdr:colOff>1782234</xdr:colOff>
      <xdr:row>18</xdr:row>
      <xdr:rowOff>829733</xdr:rowOff>
    </xdr:to>
    <xdr:sp macro="" textlink="">
      <xdr:nvSpPr>
        <xdr:cNvPr id="11" name="TextBox 10">
          <a:extLst>
            <a:ext uri="{FF2B5EF4-FFF2-40B4-BE49-F238E27FC236}">
              <a16:creationId xmlns:a16="http://schemas.microsoft.com/office/drawing/2014/main" id="{00000000-0008-0000-0000-00000B000000}"/>
            </a:ext>
          </a:extLst>
        </xdr:cNvPr>
        <xdr:cNvSpPr txBox="1"/>
      </xdr:nvSpPr>
      <xdr:spPr>
        <a:xfrm>
          <a:off x="8354483" y="11603566"/>
          <a:ext cx="1725084" cy="381000"/>
        </a:xfrm>
        <a:custGeom>
          <a:avLst/>
          <a:gdLst>
            <a:gd name="connsiteX0" fmla="*/ 0 w 1725084"/>
            <a:gd name="connsiteY0" fmla="*/ 0 h 381000"/>
            <a:gd name="connsiteX1" fmla="*/ 540526 w 1725084"/>
            <a:gd name="connsiteY1" fmla="*/ 0 h 381000"/>
            <a:gd name="connsiteX2" fmla="*/ 1150056 w 1725084"/>
            <a:gd name="connsiteY2" fmla="*/ 0 h 381000"/>
            <a:gd name="connsiteX3" fmla="*/ 1725084 w 1725084"/>
            <a:gd name="connsiteY3" fmla="*/ 0 h 381000"/>
            <a:gd name="connsiteX4" fmla="*/ 1725084 w 1725084"/>
            <a:gd name="connsiteY4" fmla="*/ 381000 h 381000"/>
            <a:gd name="connsiteX5" fmla="*/ 1132805 w 1725084"/>
            <a:gd name="connsiteY5" fmla="*/ 381000 h 381000"/>
            <a:gd name="connsiteX6" fmla="*/ 540526 w 1725084"/>
            <a:gd name="connsiteY6" fmla="*/ 381000 h 381000"/>
            <a:gd name="connsiteX7" fmla="*/ 0 w 1725084"/>
            <a:gd name="connsiteY7" fmla="*/ 381000 h 381000"/>
            <a:gd name="connsiteX8" fmla="*/ 0 w 1725084"/>
            <a:gd name="connsiteY8" fmla="*/ 0 h 3810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1725084" h="381000" fill="none" extrusionOk="0">
              <a:moveTo>
                <a:pt x="0" y="0"/>
              </a:moveTo>
              <a:cubicBezTo>
                <a:pt x="170294" y="-9522"/>
                <a:pt x="318110" y="-14134"/>
                <a:pt x="540526" y="0"/>
              </a:cubicBezTo>
              <a:cubicBezTo>
                <a:pt x="762942" y="14134"/>
                <a:pt x="941845" y="16667"/>
                <a:pt x="1150056" y="0"/>
              </a:cubicBezTo>
              <a:cubicBezTo>
                <a:pt x="1358267" y="-16667"/>
                <a:pt x="1481935" y="12961"/>
                <a:pt x="1725084" y="0"/>
              </a:cubicBezTo>
              <a:cubicBezTo>
                <a:pt x="1728342" y="143417"/>
                <a:pt x="1722744" y="229044"/>
                <a:pt x="1725084" y="381000"/>
              </a:cubicBezTo>
              <a:cubicBezTo>
                <a:pt x="1476312" y="369675"/>
                <a:pt x="1343942" y="399693"/>
                <a:pt x="1132805" y="381000"/>
              </a:cubicBezTo>
              <a:cubicBezTo>
                <a:pt x="921668" y="362307"/>
                <a:pt x="799230" y="387084"/>
                <a:pt x="540526" y="381000"/>
              </a:cubicBezTo>
              <a:cubicBezTo>
                <a:pt x="281822" y="374916"/>
                <a:pt x="114524" y="402072"/>
                <a:pt x="0" y="381000"/>
              </a:cubicBezTo>
              <a:cubicBezTo>
                <a:pt x="-12519" y="238056"/>
                <a:pt x="-5817" y="141174"/>
                <a:pt x="0" y="0"/>
              </a:cubicBezTo>
              <a:close/>
            </a:path>
            <a:path w="1725084" h="381000" stroke="0" extrusionOk="0">
              <a:moveTo>
                <a:pt x="0" y="0"/>
              </a:moveTo>
              <a:cubicBezTo>
                <a:pt x="236772" y="10475"/>
                <a:pt x="389490" y="21682"/>
                <a:pt x="592279" y="0"/>
              </a:cubicBezTo>
              <a:cubicBezTo>
                <a:pt x="795068" y="-21682"/>
                <a:pt x="913458" y="8159"/>
                <a:pt x="1201809" y="0"/>
              </a:cubicBezTo>
              <a:cubicBezTo>
                <a:pt x="1490160" y="-8159"/>
                <a:pt x="1502617" y="4028"/>
                <a:pt x="1725084" y="0"/>
              </a:cubicBezTo>
              <a:cubicBezTo>
                <a:pt x="1725391" y="125892"/>
                <a:pt x="1730568" y="242026"/>
                <a:pt x="1725084" y="381000"/>
              </a:cubicBezTo>
              <a:cubicBezTo>
                <a:pt x="1587286" y="377704"/>
                <a:pt x="1416004" y="402126"/>
                <a:pt x="1201809" y="381000"/>
              </a:cubicBezTo>
              <a:cubicBezTo>
                <a:pt x="987615" y="359874"/>
                <a:pt x="895247" y="386105"/>
                <a:pt x="609530" y="381000"/>
              </a:cubicBezTo>
              <a:cubicBezTo>
                <a:pt x="323813" y="375895"/>
                <a:pt x="125363" y="401933"/>
                <a:pt x="0" y="381000"/>
              </a:cubicBezTo>
              <a:cubicBezTo>
                <a:pt x="-16699" y="229559"/>
                <a:pt x="-3346" y="118165"/>
                <a:pt x="0" y="0"/>
              </a:cubicBezTo>
              <a:close/>
            </a:path>
          </a:pathLst>
        </a:custGeom>
        <a:solidFill>
          <a:schemeClr val="lt1"/>
        </a:solidFill>
        <a:ln w="28575" cmpd="sng">
          <a:solidFill>
            <a:schemeClr val="tx1"/>
          </a:solidFill>
          <a:extLst>
            <a:ext uri="{C807C97D-BFC1-408E-A445-0C87EB9F89A2}">
              <ask:lineSketchStyleProps xmlns:ask="http://schemas.microsoft.com/office/drawing/2018/sketchyshapes" sd="2223201802">
                <a:prstGeom prst="rect">
                  <a:avLst/>
                </a:prstGeom>
                <ask:type>
                  <ask:lineSketchFreehand/>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400" b="1">
              <a:solidFill>
                <a:schemeClr val="bg1"/>
              </a:solidFill>
            </a:rPr>
            <a:t>At any other times</a:t>
          </a:r>
        </a:p>
      </xdr:txBody>
    </xdr:sp>
    <xdr:clientData/>
  </xdr:twoCellAnchor>
  <xdr:twoCellAnchor>
    <xdr:from>
      <xdr:col>3</xdr:col>
      <xdr:colOff>42334</xdr:colOff>
      <xdr:row>15</xdr:row>
      <xdr:rowOff>105833</xdr:rowOff>
    </xdr:from>
    <xdr:to>
      <xdr:col>3</xdr:col>
      <xdr:colOff>2952750</xdr:colOff>
      <xdr:row>15</xdr:row>
      <xdr:rowOff>486833</xdr:rowOff>
    </xdr:to>
    <xdr:sp macro="" textlink="">
      <xdr:nvSpPr>
        <xdr:cNvPr id="12" name="TextBox 11">
          <a:extLst>
            <a:ext uri="{FF2B5EF4-FFF2-40B4-BE49-F238E27FC236}">
              <a16:creationId xmlns:a16="http://schemas.microsoft.com/office/drawing/2014/main" id="{00000000-0008-0000-0000-00000C000000}"/>
            </a:ext>
          </a:extLst>
        </xdr:cNvPr>
        <xdr:cNvSpPr txBox="1"/>
      </xdr:nvSpPr>
      <xdr:spPr>
        <a:xfrm>
          <a:off x="8339667" y="8360833"/>
          <a:ext cx="2910416" cy="381000"/>
        </a:xfrm>
        <a:custGeom>
          <a:avLst/>
          <a:gdLst>
            <a:gd name="connsiteX0" fmla="*/ 0 w 2910416"/>
            <a:gd name="connsiteY0" fmla="*/ 0 h 381000"/>
            <a:gd name="connsiteX1" fmla="*/ 582083 w 2910416"/>
            <a:gd name="connsiteY1" fmla="*/ 0 h 381000"/>
            <a:gd name="connsiteX2" fmla="*/ 1164166 w 2910416"/>
            <a:gd name="connsiteY2" fmla="*/ 0 h 381000"/>
            <a:gd name="connsiteX3" fmla="*/ 1688041 w 2910416"/>
            <a:gd name="connsiteY3" fmla="*/ 0 h 381000"/>
            <a:gd name="connsiteX4" fmla="*/ 2328333 w 2910416"/>
            <a:gd name="connsiteY4" fmla="*/ 0 h 381000"/>
            <a:gd name="connsiteX5" fmla="*/ 2910416 w 2910416"/>
            <a:gd name="connsiteY5" fmla="*/ 0 h 381000"/>
            <a:gd name="connsiteX6" fmla="*/ 2910416 w 2910416"/>
            <a:gd name="connsiteY6" fmla="*/ 381000 h 381000"/>
            <a:gd name="connsiteX7" fmla="*/ 2328333 w 2910416"/>
            <a:gd name="connsiteY7" fmla="*/ 381000 h 381000"/>
            <a:gd name="connsiteX8" fmla="*/ 1688041 w 2910416"/>
            <a:gd name="connsiteY8" fmla="*/ 381000 h 381000"/>
            <a:gd name="connsiteX9" fmla="*/ 1047750 w 2910416"/>
            <a:gd name="connsiteY9" fmla="*/ 381000 h 381000"/>
            <a:gd name="connsiteX10" fmla="*/ 552979 w 2910416"/>
            <a:gd name="connsiteY10" fmla="*/ 381000 h 381000"/>
            <a:gd name="connsiteX11" fmla="*/ 0 w 2910416"/>
            <a:gd name="connsiteY11" fmla="*/ 381000 h 381000"/>
            <a:gd name="connsiteX12" fmla="*/ 0 w 2910416"/>
            <a:gd name="connsiteY12" fmla="*/ 0 h 3810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2910416" h="381000" fill="none" extrusionOk="0">
              <a:moveTo>
                <a:pt x="0" y="0"/>
              </a:moveTo>
              <a:cubicBezTo>
                <a:pt x="128636" y="-6135"/>
                <a:pt x="321366" y="-26119"/>
                <a:pt x="582083" y="0"/>
              </a:cubicBezTo>
              <a:cubicBezTo>
                <a:pt x="842800" y="26119"/>
                <a:pt x="875161" y="-5843"/>
                <a:pt x="1164166" y="0"/>
              </a:cubicBezTo>
              <a:cubicBezTo>
                <a:pt x="1453171" y="5843"/>
                <a:pt x="1471215" y="-21963"/>
                <a:pt x="1688041" y="0"/>
              </a:cubicBezTo>
              <a:cubicBezTo>
                <a:pt x="1904868" y="21963"/>
                <a:pt x="2182573" y="-8254"/>
                <a:pt x="2328333" y="0"/>
              </a:cubicBezTo>
              <a:cubicBezTo>
                <a:pt x="2474093" y="8254"/>
                <a:pt x="2698396" y="2114"/>
                <a:pt x="2910416" y="0"/>
              </a:cubicBezTo>
              <a:cubicBezTo>
                <a:pt x="2922285" y="188594"/>
                <a:pt x="2896077" y="287073"/>
                <a:pt x="2910416" y="381000"/>
              </a:cubicBezTo>
              <a:cubicBezTo>
                <a:pt x="2641759" y="392978"/>
                <a:pt x="2610644" y="363127"/>
                <a:pt x="2328333" y="381000"/>
              </a:cubicBezTo>
              <a:cubicBezTo>
                <a:pt x="2046022" y="398873"/>
                <a:pt x="1856472" y="397478"/>
                <a:pt x="1688041" y="381000"/>
              </a:cubicBezTo>
              <a:cubicBezTo>
                <a:pt x="1519610" y="364522"/>
                <a:pt x="1348497" y="394187"/>
                <a:pt x="1047750" y="381000"/>
              </a:cubicBezTo>
              <a:cubicBezTo>
                <a:pt x="747003" y="367813"/>
                <a:pt x="663256" y="398096"/>
                <a:pt x="552979" y="381000"/>
              </a:cubicBezTo>
              <a:cubicBezTo>
                <a:pt x="442702" y="363904"/>
                <a:pt x="162527" y="364499"/>
                <a:pt x="0" y="381000"/>
              </a:cubicBezTo>
              <a:cubicBezTo>
                <a:pt x="8922" y="263140"/>
                <a:pt x="9572" y="96423"/>
                <a:pt x="0" y="0"/>
              </a:cubicBezTo>
              <a:close/>
            </a:path>
            <a:path w="2910416" h="381000" stroke="0" extrusionOk="0">
              <a:moveTo>
                <a:pt x="0" y="0"/>
              </a:moveTo>
              <a:cubicBezTo>
                <a:pt x="184124" y="24886"/>
                <a:pt x="462366" y="-6136"/>
                <a:pt x="611187" y="0"/>
              </a:cubicBezTo>
              <a:cubicBezTo>
                <a:pt x="760008" y="6136"/>
                <a:pt x="1117611" y="17090"/>
                <a:pt x="1251479" y="0"/>
              </a:cubicBezTo>
              <a:cubicBezTo>
                <a:pt x="1385347" y="-17090"/>
                <a:pt x="1729252" y="19945"/>
                <a:pt x="1891770" y="0"/>
              </a:cubicBezTo>
              <a:cubicBezTo>
                <a:pt x="2054288" y="-19945"/>
                <a:pt x="2596902" y="-12094"/>
                <a:pt x="2910416" y="0"/>
              </a:cubicBezTo>
              <a:cubicBezTo>
                <a:pt x="2926076" y="89051"/>
                <a:pt x="2918861" y="205652"/>
                <a:pt x="2910416" y="381000"/>
              </a:cubicBezTo>
              <a:cubicBezTo>
                <a:pt x="2650492" y="364568"/>
                <a:pt x="2617469" y="392855"/>
                <a:pt x="2357437" y="381000"/>
              </a:cubicBezTo>
              <a:cubicBezTo>
                <a:pt x="2097405" y="369145"/>
                <a:pt x="2015443" y="382880"/>
                <a:pt x="1775354" y="381000"/>
              </a:cubicBezTo>
              <a:cubicBezTo>
                <a:pt x="1535265" y="379120"/>
                <a:pt x="1442057" y="372926"/>
                <a:pt x="1280583" y="381000"/>
              </a:cubicBezTo>
              <a:cubicBezTo>
                <a:pt x="1119109" y="389074"/>
                <a:pt x="971231" y="402286"/>
                <a:pt x="727604" y="381000"/>
              </a:cubicBezTo>
              <a:cubicBezTo>
                <a:pt x="483977" y="359714"/>
                <a:pt x="196242" y="355523"/>
                <a:pt x="0" y="381000"/>
              </a:cubicBezTo>
              <a:cubicBezTo>
                <a:pt x="11584" y="270453"/>
                <a:pt x="3537" y="110335"/>
                <a:pt x="0" y="0"/>
              </a:cubicBezTo>
              <a:close/>
            </a:path>
          </a:pathLst>
        </a:custGeom>
        <a:solidFill>
          <a:schemeClr val="lt1"/>
        </a:solidFill>
        <a:ln w="28575" cmpd="sng">
          <a:solidFill>
            <a:schemeClr val="tx1"/>
          </a:solidFill>
          <a:extLst>
            <a:ext uri="{C807C97D-BFC1-408E-A445-0C87EB9F89A2}">
              <ask:lineSketchStyleProps xmlns:ask="http://schemas.microsoft.com/office/drawing/2018/sketchyshapes" sd="2223201802">
                <a:prstGeom prst="rect">
                  <a:avLst/>
                </a:prstGeom>
                <ask:type>
                  <ask:lineSketchFreehand/>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400" b="1">
              <a:solidFill>
                <a:schemeClr val="bg1"/>
              </a:solidFill>
            </a:rPr>
            <a:t>Sending</a:t>
          </a:r>
          <a:r>
            <a:rPr lang="en-AU" sz="1400" b="1" baseline="0">
              <a:solidFill>
                <a:schemeClr val="bg1"/>
              </a:solidFill>
            </a:rPr>
            <a:t> a load plan u</a:t>
          </a:r>
          <a:r>
            <a:rPr lang="en-AU" sz="1400" b="1">
              <a:solidFill>
                <a:schemeClr val="bg1"/>
              </a:solidFill>
            </a:rPr>
            <a:t>pon berthing</a:t>
          </a:r>
        </a:p>
      </xdr:txBody>
    </xdr:sp>
    <xdr:clientData/>
  </xdr:twoCellAnchor>
  <xdr:twoCellAnchor>
    <xdr:from>
      <xdr:col>1</xdr:col>
      <xdr:colOff>0</xdr:colOff>
      <xdr:row>12</xdr:row>
      <xdr:rowOff>1312333</xdr:rowOff>
    </xdr:from>
    <xdr:to>
      <xdr:col>1</xdr:col>
      <xdr:colOff>3809999</xdr:colOff>
      <xdr:row>12</xdr:row>
      <xdr:rowOff>1693333</xdr:rowOff>
    </xdr:to>
    <xdr:sp macro="" textlink="">
      <xdr:nvSpPr>
        <xdr:cNvPr id="13" name="TextBox 12">
          <a:extLst>
            <a:ext uri="{FF2B5EF4-FFF2-40B4-BE49-F238E27FC236}">
              <a16:creationId xmlns:a16="http://schemas.microsoft.com/office/drawing/2014/main" id="{00000000-0008-0000-0000-00000D000000}"/>
            </a:ext>
          </a:extLst>
        </xdr:cNvPr>
        <xdr:cNvSpPr txBox="1"/>
      </xdr:nvSpPr>
      <xdr:spPr>
        <a:xfrm>
          <a:off x="317500" y="5429250"/>
          <a:ext cx="3809999" cy="381000"/>
        </a:xfrm>
        <a:custGeom>
          <a:avLst/>
          <a:gdLst>
            <a:gd name="connsiteX0" fmla="*/ 0 w 3809999"/>
            <a:gd name="connsiteY0" fmla="*/ 0 h 381000"/>
            <a:gd name="connsiteX1" fmla="*/ 520700 w 3809999"/>
            <a:gd name="connsiteY1" fmla="*/ 0 h 381000"/>
            <a:gd name="connsiteX2" fmla="*/ 1231900 w 3809999"/>
            <a:gd name="connsiteY2" fmla="*/ 0 h 381000"/>
            <a:gd name="connsiteX3" fmla="*/ 1790700 w 3809999"/>
            <a:gd name="connsiteY3" fmla="*/ 0 h 381000"/>
            <a:gd name="connsiteX4" fmla="*/ 2387599 w 3809999"/>
            <a:gd name="connsiteY4" fmla="*/ 0 h 381000"/>
            <a:gd name="connsiteX5" fmla="*/ 3022599 w 3809999"/>
            <a:gd name="connsiteY5" fmla="*/ 0 h 381000"/>
            <a:gd name="connsiteX6" fmla="*/ 3809999 w 3809999"/>
            <a:gd name="connsiteY6" fmla="*/ 0 h 381000"/>
            <a:gd name="connsiteX7" fmla="*/ 3809999 w 3809999"/>
            <a:gd name="connsiteY7" fmla="*/ 381000 h 381000"/>
            <a:gd name="connsiteX8" fmla="*/ 3289299 w 3809999"/>
            <a:gd name="connsiteY8" fmla="*/ 381000 h 381000"/>
            <a:gd name="connsiteX9" fmla="*/ 2616199 w 3809999"/>
            <a:gd name="connsiteY9" fmla="*/ 381000 h 381000"/>
            <a:gd name="connsiteX10" fmla="*/ 1943099 w 3809999"/>
            <a:gd name="connsiteY10" fmla="*/ 381000 h 381000"/>
            <a:gd name="connsiteX11" fmla="*/ 1384300 w 3809999"/>
            <a:gd name="connsiteY11" fmla="*/ 381000 h 381000"/>
            <a:gd name="connsiteX12" fmla="*/ 673100 w 3809999"/>
            <a:gd name="connsiteY12" fmla="*/ 381000 h 381000"/>
            <a:gd name="connsiteX13" fmla="*/ 0 w 3809999"/>
            <a:gd name="connsiteY13" fmla="*/ 381000 h 381000"/>
            <a:gd name="connsiteX14" fmla="*/ 0 w 3809999"/>
            <a:gd name="connsiteY14" fmla="*/ 0 h 3810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3809999" h="381000" fill="none" extrusionOk="0">
              <a:moveTo>
                <a:pt x="0" y="0"/>
              </a:moveTo>
              <a:cubicBezTo>
                <a:pt x="160725" y="3312"/>
                <a:pt x="326302" y="4231"/>
                <a:pt x="520700" y="0"/>
              </a:cubicBezTo>
              <a:cubicBezTo>
                <a:pt x="715098" y="-4231"/>
                <a:pt x="1053739" y="-29757"/>
                <a:pt x="1231900" y="0"/>
              </a:cubicBezTo>
              <a:cubicBezTo>
                <a:pt x="1410061" y="29757"/>
                <a:pt x="1657977" y="1809"/>
                <a:pt x="1790700" y="0"/>
              </a:cubicBezTo>
              <a:cubicBezTo>
                <a:pt x="1923423" y="-1809"/>
                <a:pt x="2118849" y="2112"/>
                <a:pt x="2387599" y="0"/>
              </a:cubicBezTo>
              <a:cubicBezTo>
                <a:pt x="2656349" y="-2112"/>
                <a:pt x="2725190" y="-18517"/>
                <a:pt x="3022599" y="0"/>
              </a:cubicBezTo>
              <a:cubicBezTo>
                <a:pt x="3320008" y="18517"/>
                <a:pt x="3548859" y="-39359"/>
                <a:pt x="3809999" y="0"/>
              </a:cubicBezTo>
              <a:cubicBezTo>
                <a:pt x="3826362" y="131550"/>
                <a:pt x="3828762" y="238967"/>
                <a:pt x="3809999" y="381000"/>
              </a:cubicBezTo>
              <a:cubicBezTo>
                <a:pt x="3566762" y="396433"/>
                <a:pt x="3411351" y="358605"/>
                <a:pt x="3289299" y="381000"/>
              </a:cubicBezTo>
              <a:cubicBezTo>
                <a:pt x="3167247" y="403395"/>
                <a:pt x="2790253" y="361813"/>
                <a:pt x="2616199" y="381000"/>
              </a:cubicBezTo>
              <a:cubicBezTo>
                <a:pt x="2442145" y="400187"/>
                <a:pt x="2275156" y="363823"/>
                <a:pt x="1943099" y="381000"/>
              </a:cubicBezTo>
              <a:cubicBezTo>
                <a:pt x="1611042" y="398177"/>
                <a:pt x="1542792" y="382238"/>
                <a:pt x="1384300" y="381000"/>
              </a:cubicBezTo>
              <a:cubicBezTo>
                <a:pt x="1225808" y="379762"/>
                <a:pt x="985966" y="415079"/>
                <a:pt x="673100" y="381000"/>
              </a:cubicBezTo>
              <a:cubicBezTo>
                <a:pt x="360234" y="346921"/>
                <a:pt x="269069" y="400449"/>
                <a:pt x="0" y="381000"/>
              </a:cubicBezTo>
              <a:cubicBezTo>
                <a:pt x="14229" y="235399"/>
                <a:pt x="14407" y="128411"/>
                <a:pt x="0" y="0"/>
              </a:cubicBezTo>
              <a:close/>
            </a:path>
            <a:path w="3809999" h="381000" stroke="0" extrusionOk="0">
              <a:moveTo>
                <a:pt x="0" y="0"/>
              </a:moveTo>
              <a:cubicBezTo>
                <a:pt x="258021" y="15177"/>
                <a:pt x="486352" y="-19507"/>
                <a:pt x="673100" y="0"/>
              </a:cubicBezTo>
              <a:cubicBezTo>
                <a:pt x="859848" y="19507"/>
                <a:pt x="1094001" y="8442"/>
                <a:pt x="1384300" y="0"/>
              </a:cubicBezTo>
              <a:cubicBezTo>
                <a:pt x="1674599" y="-8442"/>
                <a:pt x="1911759" y="18574"/>
                <a:pt x="2095499" y="0"/>
              </a:cubicBezTo>
              <a:cubicBezTo>
                <a:pt x="2279239" y="-18574"/>
                <a:pt x="2524518" y="18743"/>
                <a:pt x="2654299" y="0"/>
              </a:cubicBezTo>
              <a:cubicBezTo>
                <a:pt x="2784080" y="-18743"/>
                <a:pt x="3493130" y="-45505"/>
                <a:pt x="3809999" y="0"/>
              </a:cubicBezTo>
              <a:cubicBezTo>
                <a:pt x="3826635" y="106374"/>
                <a:pt x="3804889" y="193011"/>
                <a:pt x="3809999" y="381000"/>
              </a:cubicBezTo>
              <a:cubicBezTo>
                <a:pt x="3661437" y="358811"/>
                <a:pt x="3489426" y="357084"/>
                <a:pt x="3251199" y="381000"/>
              </a:cubicBezTo>
              <a:cubicBezTo>
                <a:pt x="3012972" y="404916"/>
                <a:pt x="2976548" y="386904"/>
                <a:pt x="2730499" y="381000"/>
              </a:cubicBezTo>
              <a:cubicBezTo>
                <a:pt x="2484450" y="375096"/>
                <a:pt x="2304190" y="375272"/>
                <a:pt x="2133599" y="381000"/>
              </a:cubicBezTo>
              <a:cubicBezTo>
                <a:pt x="1963008" y="386728"/>
                <a:pt x="1826255" y="392591"/>
                <a:pt x="1536700" y="381000"/>
              </a:cubicBezTo>
              <a:cubicBezTo>
                <a:pt x="1247145" y="369409"/>
                <a:pt x="1212964" y="375766"/>
                <a:pt x="977900" y="381000"/>
              </a:cubicBezTo>
              <a:cubicBezTo>
                <a:pt x="742836" y="386234"/>
                <a:pt x="384994" y="403934"/>
                <a:pt x="0" y="381000"/>
              </a:cubicBezTo>
              <a:cubicBezTo>
                <a:pt x="-1913" y="281975"/>
                <a:pt x="13869" y="113043"/>
                <a:pt x="0" y="0"/>
              </a:cubicBezTo>
              <a:close/>
            </a:path>
          </a:pathLst>
        </a:custGeom>
        <a:solidFill>
          <a:schemeClr val="lt1"/>
        </a:solidFill>
        <a:ln w="28575" cmpd="sng">
          <a:solidFill>
            <a:schemeClr val="tx1"/>
          </a:solidFill>
          <a:extLst>
            <a:ext uri="{C807C97D-BFC1-408E-A445-0C87EB9F89A2}">
              <ask:lineSketchStyleProps xmlns:ask="http://schemas.microsoft.com/office/drawing/2018/sketchyshapes" sd="2223201802">
                <a:prstGeom prst="rect">
                  <a:avLst/>
                </a:prstGeom>
                <ask:type>
                  <ask:lineSketchFreehand/>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400" b="1">
              <a:solidFill>
                <a:schemeClr val="bg1"/>
              </a:solidFill>
            </a:rPr>
            <a:t>Amending</a:t>
          </a:r>
          <a:r>
            <a:rPr lang="en-AU" sz="1400" b="1" baseline="0">
              <a:solidFill>
                <a:schemeClr val="bg1"/>
              </a:solidFill>
            </a:rPr>
            <a:t> an existing load plan for </a:t>
          </a:r>
          <a:r>
            <a:rPr lang="en-AU" sz="1400" b="1">
              <a:solidFill>
                <a:schemeClr val="bg1"/>
              </a:solidFill>
            </a:rPr>
            <a:t>Dual</a:t>
          </a:r>
          <a:r>
            <a:rPr lang="en-AU" sz="1400" b="1" baseline="0">
              <a:solidFill>
                <a:schemeClr val="bg1"/>
              </a:solidFill>
            </a:rPr>
            <a:t> Loading</a:t>
          </a:r>
          <a:endParaRPr lang="en-AU" sz="1400" b="1">
            <a:solidFill>
              <a:schemeClr val="bg1"/>
            </a:solidFill>
          </a:endParaRPr>
        </a:p>
      </xdr:txBody>
    </xdr:sp>
    <xdr:clientData/>
  </xdr:twoCellAnchor>
  <xdr:twoCellAnchor>
    <xdr:from>
      <xdr:col>1</xdr:col>
      <xdr:colOff>0</xdr:colOff>
      <xdr:row>76</xdr:row>
      <xdr:rowOff>0</xdr:rowOff>
    </xdr:from>
    <xdr:to>
      <xdr:col>1</xdr:col>
      <xdr:colOff>169810</xdr:colOff>
      <xdr:row>76</xdr:row>
      <xdr:rowOff>85725</xdr:rowOff>
    </xdr:to>
    <xdr:sp macro="" textlink="">
      <xdr:nvSpPr>
        <xdr:cNvPr id="2" name="Password">
          <a:extLst>
            <a:ext uri="{FF2B5EF4-FFF2-40B4-BE49-F238E27FC236}">
              <a16:creationId xmlns:a16="http://schemas.microsoft.com/office/drawing/2014/main" id="{00000000-0008-0000-0000-000002000000}"/>
            </a:ext>
          </a:extLst>
        </xdr:cNvPr>
        <xdr:cNvSpPr txBox="1"/>
      </xdr:nvSpPr>
      <xdr:spPr>
        <a:xfrm>
          <a:off x="317500" y="30236583"/>
          <a:ext cx="169810" cy="85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lang="en-AU" sz="800">
              <a:solidFill>
                <a:schemeClr val="bg1"/>
              </a:solidFill>
            </a:rPr>
            <a:t>SMI</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41</xdr:col>
      <xdr:colOff>19050</xdr:colOff>
      <xdr:row>17</xdr:row>
      <xdr:rowOff>-1</xdr:rowOff>
    </xdr:from>
    <xdr:to>
      <xdr:col>41</xdr:col>
      <xdr:colOff>400050</xdr:colOff>
      <xdr:row>21</xdr:row>
      <xdr:rowOff>30160</xdr:rowOff>
    </xdr:to>
    <xdr:pic>
      <xdr:nvPicPr>
        <xdr:cNvPr id="15472" name="Picture 2">
          <a:extLst>
            <a:ext uri="{FF2B5EF4-FFF2-40B4-BE49-F238E27FC236}">
              <a16:creationId xmlns:a16="http://schemas.microsoft.com/office/drawing/2014/main" id="{00000000-0008-0000-0100-0000703C0000}"/>
            </a:ext>
          </a:extLst>
        </xdr:cNvPr>
        <xdr:cNvPicPr>
          <a:picLocks noChangeAspect="1"/>
        </xdr:cNvPicPr>
      </xdr:nvPicPr>
      <xdr:blipFill>
        <a:blip xmlns:r="http://schemas.openxmlformats.org/officeDocument/2006/relationships" r:embed="rId1">
          <a:duotone>
            <a:prstClr val="black"/>
            <a:srgbClr val="C4C4C4">
              <a:tint val="45000"/>
              <a:satMod val="400000"/>
            </a:srgbClr>
          </a:duotone>
          <a:extLst>
            <a:ext uri="{28A0092B-C50C-407E-A947-70E740481C1C}">
              <a14:useLocalDpi xmlns:a14="http://schemas.microsoft.com/office/drawing/2010/main" val="0"/>
            </a:ext>
          </a:extLst>
        </a:blip>
        <a:srcRect/>
        <a:stretch>
          <a:fillRect/>
        </a:stretch>
      </xdr:blipFill>
      <xdr:spPr bwMode="auto">
        <a:xfrm>
          <a:off x="15449550" y="2214562"/>
          <a:ext cx="381000" cy="9405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5338</xdr:colOff>
      <xdr:row>1</xdr:row>
      <xdr:rowOff>5578</xdr:rowOff>
    </xdr:from>
    <xdr:to>
      <xdr:col>11</xdr:col>
      <xdr:colOff>446909</xdr:colOff>
      <xdr:row>11</xdr:row>
      <xdr:rowOff>142875</xdr:rowOff>
    </xdr:to>
    <xdr:pic>
      <xdr:nvPicPr>
        <xdr:cNvPr id="2" name="Picture 1" descr="SMI">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213" y="81778"/>
          <a:ext cx="3048246" cy="1661297"/>
        </a:xfrm>
        <a:prstGeom prst="rect">
          <a:avLst/>
        </a:prstGeom>
      </xdr:spPr>
    </xdr:pic>
    <xdr:clientData/>
  </xdr:twoCellAnchor>
  <xdr:twoCellAnchor editAs="oneCell">
    <xdr:from>
      <xdr:col>11</xdr:col>
      <xdr:colOff>179638</xdr:colOff>
      <xdr:row>16</xdr:row>
      <xdr:rowOff>59531</xdr:rowOff>
    </xdr:from>
    <xdr:to>
      <xdr:col>11</xdr:col>
      <xdr:colOff>473287</xdr:colOff>
      <xdr:row>21</xdr:row>
      <xdr:rowOff>11906</xdr:rowOff>
    </xdr:to>
    <xdr:pic>
      <xdr:nvPicPr>
        <xdr:cNvPr id="15473" name="ShipFront">
          <a:extLst>
            <a:ext uri="{FF2B5EF4-FFF2-40B4-BE49-F238E27FC236}">
              <a16:creationId xmlns:a16="http://schemas.microsoft.com/office/drawing/2014/main" id="{00000000-0008-0000-0100-0000713C0000}"/>
            </a:ext>
          </a:extLst>
        </xdr:cNvPr>
        <xdr:cNvPicPr>
          <a:picLocks noChangeAspect="1"/>
        </xdr:cNvPicPr>
      </xdr:nvPicPr>
      <xdr:blipFill>
        <a:blip xmlns:r="http://schemas.openxmlformats.org/officeDocument/2006/relationships" r:embed="rId3">
          <a:duotone>
            <a:prstClr val="black"/>
            <a:srgbClr val="C4C4C4">
              <a:tint val="45000"/>
              <a:satMod val="400000"/>
            </a:srgbClr>
          </a:duotone>
          <a:extLst>
            <a:ext uri="{28A0092B-C50C-407E-A947-70E740481C1C}">
              <a14:useLocalDpi xmlns:a14="http://schemas.microsoft.com/office/drawing/2010/main" val="0"/>
            </a:ext>
          </a:extLst>
        </a:blip>
        <a:srcRect/>
        <a:stretch>
          <a:fillRect/>
        </a:stretch>
      </xdr:blipFill>
      <xdr:spPr bwMode="auto">
        <a:xfrm>
          <a:off x="2751388" y="2166937"/>
          <a:ext cx="293649" cy="9763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7004</xdr:colOff>
      <xdr:row>1</xdr:row>
      <xdr:rowOff>14006</xdr:rowOff>
    </xdr:from>
    <xdr:to>
      <xdr:col>7</xdr:col>
      <xdr:colOff>438150</xdr:colOff>
      <xdr:row>11</xdr:row>
      <xdr:rowOff>133350</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9879" y="90206"/>
          <a:ext cx="2983846" cy="154809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1642208</xdr:colOff>
      <xdr:row>7</xdr:row>
      <xdr:rowOff>103554</xdr:rowOff>
    </xdr:from>
    <xdr:to>
      <xdr:col>2</xdr:col>
      <xdr:colOff>91343</xdr:colOff>
      <xdr:row>7</xdr:row>
      <xdr:rowOff>469900</xdr:rowOff>
    </xdr:to>
    <xdr:sp macro="" textlink="">
      <xdr:nvSpPr>
        <xdr:cNvPr id="6" name="HoldClearYesCircle">
          <a:extLst>
            <a:ext uri="{FF2B5EF4-FFF2-40B4-BE49-F238E27FC236}">
              <a16:creationId xmlns:a16="http://schemas.microsoft.com/office/drawing/2014/main" id="{00000000-0008-0000-0300-000006000000}"/>
            </a:ext>
          </a:extLst>
        </xdr:cNvPr>
        <xdr:cNvSpPr/>
      </xdr:nvSpPr>
      <xdr:spPr>
        <a:xfrm>
          <a:off x="1727689" y="1971919"/>
          <a:ext cx="464039" cy="366346"/>
        </a:xfrm>
        <a:prstGeom prst="ellipse">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mc:AlternateContent xmlns:mc="http://schemas.openxmlformats.org/markup-compatibility/2006">
    <mc:Choice xmlns:a14="http://schemas.microsoft.com/office/drawing/2010/main" Requires="a14">
      <xdr:twoCellAnchor>
        <xdr:from>
          <xdr:col>3</xdr:col>
          <xdr:colOff>876300</xdr:colOff>
          <xdr:row>7</xdr:row>
          <xdr:rowOff>133350</xdr:rowOff>
        </xdr:from>
        <xdr:to>
          <xdr:col>3</xdr:col>
          <xdr:colOff>2781300</xdr:colOff>
          <xdr:row>7</xdr:row>
          <xdr:rowOff>323850</xdr:rowOff>
        </xdr:to>
        <xdr:sp macro="" textlink="">
          <xdr:nvSpPr>
            <xdr:cNvPr id="21507" name="Label 3" hidden="1">
              <a:extLst>
                <a:ext uri="{63B3BB69-23CF-44E3-9099-C40C66FF867C}">
                  <a14:compatExt spid="_x0000_s21507"/>
                </a:ext>
                <a:ext uri="{FF2B5EF4-FFF2-40B4-BE49-F238E27FC236}">
                  <a16:creationId xmlns:a16="http://schemas.microsoft.com/office/drawing/2014/main" id="{20796071-5BBF-45E9-A9A7-B4B2039FFD2C}"/>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32004" rIns="0" bIns="0" anchor="t" upright="1"/>
            <a:lstStyle/>
            <a:p>
              <a:pPr algn="l" rtl="0">
                <a:defRPr sz="1000"/>
              </a:pPr>
              <a:r>
                <a:rPr lang="en-AU" sz="800" b="0" i="0" u="none" strike="noStrike" baseline="0">
                  <a:solidFill>
                    <a:srgbClr val="000000"/>
                  </a:solidFill>
                  <a:latin typeface="Segoe UI"/>
                  <a:cs typeface="Segoe UI"/>
                </a:rPr>
                <a:t>(Please select using drop down as applicable)</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41</xdr:col>
      <xdr:colOff>19050</xdr:colOff>
      <xdr:row>16</xdr:row>
      <xdr:rowOff>95250</xdr:rowOff>
    </xdr:from>
    <xdr:to>
      <xdr:col>41</xdr:col>
      <xdr:colOff>400050</xdr:colOff>
      <xdr:row>21</xdr:row>
      <xdr:rowOff>11906</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duotone>
            <a:prstClr val="black"/>
            <a:srgbClr val="C4C4C4">
              <a:tint val="45000"/>
              <a:satMod val="400000"/>
            </a:srgbClr>
          </a:duotone>
          <a:extLst>
            <a:ext uri="{28A0092B-C50C-407E-A947-70E740481C1C}">
              <a14:useLocalDpi xmlns:a14="http://schemas.microsoft.com/office/drawing/2010/main" val="0"/>
            </a:ext>
          </a:extLst>
        </a:blip>
        <a:srcRect/>
        <a:stretch>
          <a:fillRect/>
        </a:stretch>
      </xdr:blipFill>
      <xdr:spPr bwMode="auto">
        <a:xfrm>
          <a:off x="15449550" y="2202656"/>
          <a:ext cx="38100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167732</xdr:colOff>
      <xdr:row>16</xdr:row>
      <xdr:rowOff>59530</xdr:rowOff>
    </xdr:from>
    <xdr:to>
      <xdr:col>11</xdr:col>
      <xdr:colOff>461381</xdr:colOff>
      <xdr:row>21</xdr:row>
      <xdr:rowOff>11906</xdr:rowOff>
    </xdr:to>
    <xdr:pic>
      <xdr:nvPicPr>
        <xdr:cNvPr id="4" name="ShipFront">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a:duotone>
            <a:prstClr val="black"/>
            <a:srgbClr val="C4C4C4">
              <a:tint val="45000"/>
              <a:satMod val="400000"/>
            </a:srgbClr>
          </a:duotone>
          <a:extLst>
            <a:ext uri="{28A0092B-C50C-407E-A947-70E740481C1C}">
              <a14:useLocalDpi xmlns:a14="http://schemas.microsoft.com/office/drawing/2010/main" val="0"/>
            </a:ext>
          </a:extLst>
        </a:blip>
        <a:srcRect/>
        <a:stretch>
          <a:fillRect/>
        </a:stretch>
      </xdr:blipFill>
      <xdr:spPr bwMode="auto">
        <a:xfrm>
          <a:off x="2739482" y="2166936"/>
          <a:ext cx="293649" cy="988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11689</xdr:colOff>
      <xdr:row>1</xdr:row>
      <xdr:rowOff>11472</xdr:rowOff>
    </xdr:from>
    <xdr:to>
      <xdr:col>11</xdr:col>
      <xdr:colOff>489028</xdr:colOff>
      <xdr:row>11</xdr:row>
      <xdr:rowOff>140368</xdr:rowOff>
    </xdr:to>
    <xdr:pic>
      <xdr:nvPicPr>
        <xdr:cNvPr id="6" name="Picture 5">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57071" y="86669"/>
          <a:ext cx="3054102" cy="163284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po.bhpbilliton.com/sites/GRPBISTDA/Shared%20Documents/Studies/Minerals%20Australia/Major%20Studies/SMI/02%20-%20DPS/Load%20plan/Load%20Plan%20Template%20v1.25%20-%20W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LoadPlan"/>
      <sheetName val="FirstHatchClearance"/>
      <sheetName val="ExampleLoadPlan"/>
    </sheetNames>
    <sheetDataSet>
      <sheetData sheetId="0"/>
      <sheetData sheetId="1">
        <row r="2">
          <cell r="F2" t="str">
            <v>A</v>
          </cell>
        </row>
      </sheetData>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shippingoperations@bhpbilliton.com" TargetMode="Externa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6"/>
  <sheetViews>
    <sheetView showGridLines="0" topLeftCell="A11" zoomScale="90" zoomScaleNormal="90" workbookViewId="0">
      <selection activeCell="B78" sqref="B78"/>
    </sheetView>
  </sheetViews>
  <sheetFormatPr defaultColWidth="8.75" defaultRowHeight="14"/>
  <cols>
    <col min="1" max="1" width="4.08203125" style="111" customWidth="1"/>
    <col min="2" max="2" width="103.83203125" style="111" customWidth="1"/>
    <col min="3" max="3" width="0.83203125" style="111" customWidth="1"/>
    <col min="4" max="4" width="39.25" style="111" customWidth="1"/>
    <col min="5" max="5" width="93.58203125" style="111" customWidth="1"/>
    <col min="6" max="16384" width="8.75" style="111"/>
  </cols>
  <sheetData>
    <row r="1" spans="1:5" ht="27.75" customHeight="1">
      <c r="B1" s="112" t="s">
        <v>190</v>
      </c>
      <c r="C1" s="113"/>
      <c r="D1" s="113"/>
      <c r="E1" s="113"/>
    </row>
    <row r="2" spans="1:5" ht="15.65" customHeight="1">
      <c r="B2" s="114"/>
      <c r="C2" s="115"/>
    </row>
    <row r="3" spans="1:5" ht="25.15" customHeight="1">
      <c r="A3" s="116"/>
      <c r="B3" s="135" t="s">
        <v>191</v>
      </c>
      <c r="C3" s="115"/>
    </row>
    <row r="4" spans="1:5" s="120" customFormat="1" ht="37.5" customHeight="1">
      <c r="A4" s="111"/>
      <c r="B4" s="118" t="s">
        <v>208</v>
      </c>
      <c r="C4" s="119"/>
    </row>
    <row r="5" spans="1:5" s="120" customFormat="1" ht="62.25" customHeight="1">
      <c r="A5" s="111"/>
      <c r="B5" s="121" t="s">
        <v>200</v>
      </c>
      <c r="C5" s="119"/>
    </row>
    <row r="6" spans="1:5" s="122" customFormat="1" ht="21.75" customHeight="1">
      <c r="A6" s="169"/>
      <c r="B6" s="118" t="s">
        <v>201</v>
      </c>
      <c r="C6" s="121"/>
      <c r="E6" s="121"/>
    </row>
    <row r="7" spans="1:5" s="122" customFormat="1" ht="18" customHeight="1">
      <c r="A7" s="169"/>
      <c r="B7" s="121" t="s">
        <v>207</v>
      </c>
      <c r="C7" s="121"/>
      <c r="D7" s="121"/>
      <c r="E7" s="121"/>
    </row>
    <row r="8" spans="1:5" s="122" customFormat="1" ht="18" customHeight="1">
      <c r="A8" s="169"/>
      <c r="B8" s="121" t="s">
        <v>192</v>
      </c>
      <c r="C8" s="121"/>
      <c r="D8" s="121"/>
      <c r="E8" s="121"/>
    </row>
    <row r="9" spans="1:5" s="122" customFormat="1" ht="18" customHeight="1">
      <c r="A9" s="169"/>
      <c r="B9" s="121" t="s">
        <v>193</v>
      </c>
      <c r="C9" s="121"/>
      <c r="D9" s="121"/>
      <c r="E9" s="121"/>
    </row>
    <row r="10" spans="1:5" s="122" customFormat="1" ht="33.75" customHeight="1">
      <c r="A10" s="169"/>
      <c r="B10" s="121" t="s">
        <v>194</v>
      </c>
      <c r="C10" s="121"/>
      <c r="D10" s="121"/>
      <c r="E10" s="121"/>
    </row>
    <row r="11" spans="1:5" s="122" customFormat="1" ht="14.25" customHeight="1">
      <c r="A11" s="133"/>
      <c r="B11" s="121"/>
      <c r="C11" s="121"/>
      <c r="D11" s="121"/>
      <c r="E11" s="121"/>
    </row>
    <row r="12" spans="1:5" s="122" customFormat="1" ht="31.5" customHeight="1">
      <c r="A12" s="133"/>
      <c r="B12" s="134" t="s">
        <v>202</v>
      </c>
      <c r="C12" s="121"/>
      <c r="D12" s="121"/>
      <c r="E12" s="121"/>
    </row>
    <row r="13" spans="1:5" s="122" customFormat="1" ht="285.75" customHeight="1">
      <c r="A13" s="133"/>
      <c r="B13" s="121" t="s">
        <v>206</v>
      </c>
      <c r="C13" s="121"/>
      <c r="D13" s="121"/>
      <c r="E13" s="121"/>
    </row>
    <row r="14" spans="1:5" s="122" customFormat="1" ht="15" customHeight="1">
      <c r="A14" s="133"/>
      <c r="B14" s="121"/>
      <c r="C14" s="121"/>
      <c r="D14" s="121"/>
      <c r="E14" s="121"/>
    </row>
    <row r="15" spans="1:5" ht="24.75" customHeight="1">
      <c r="A15" s="116"/>
      <c r="B15" s="135" t="s">
        <v>209</v>
      </c>
      <c r="C15" s="115"/>
    </row>
    <row r="16" spans="1:5" s="122" customFormat="1" ht="139.5" customHeight="1">
      <c r="B16" s="121" t="s">
        <v>210</v>
      </c>
      <c r="C16" s="121"/>
      <c r="D16" s="121"/>
      <c r="E16" s="121"/>
    </row>
    <row r="17" spans="1:5" ht="11.25" customHeight="1">
      <c r="A17" s="136"/>
      <c r="B17" s="135"/>
      <c r="C17" s="115"/>
    </row>
    <row r="18" spans="1:5" s="122" customFormat="1" ht="135" customHeight="1">
      <c r="B18" s="118" t="s">
        <v>211</v>
      </c>
      <c r="C18" s="121"/>
      <c r="D18" s="121"/>
      <c r="E18" s="121"/>
    </row>
    <row r="19" spans="1:5" s="122" customFormat="1" ht="336" customHeight="1">
      <c r="B19" s="121"/>
      <c r="C19" s="121"/>
      <c r="D19" s="121"/>
      <c r="E19" s="121"/>
    </row>
    <row r="20" spans="1:5" ht="23.5" customHeight="1">
      <c r="A20" s="116"/>
      <c r="B20" s="117" t="s">
        <v>195</v>
      </c>
      <c r="C20" s="114"/>
    </row>
    <row r="21" spans="1:5" ht="85.5" customHeight="1">
      <c r="B21" s="121" t="s">
        <v>198</v>
      </c>
      <c r="C21" s="123"/>
      <c r="E21" s="124"/>
    </row>
    <row r="22" spans="1:5" ht="78.650000000000006" customHeight="1">
      <c r="B22" s="121" t="s">
        <v>196</v>
      </c>
      <c r="C22" s="121"/>
    </row>
    <row r="23" spans="1:5" ht="17.5" customHeight="1">
      <c r="B23" s="121"/>
      <c r="C23" s="121"/>
    </row>
    <row r="24" spans="1:5" ht="27.75" customHeight="1">
      <c r="A24" s="116"/>
      <c r="B24" s="117" t="s">
        <v>189</v>
      </c>
      <c r="C24" s="121"/>
    </row>
    <row r="25" spans="1:5" ht="73.900000000000006" customHeight="1">
      <c r="B25" s="121" t="s">
        <v>197</v>
      </c>
      <c r="C25" s="121"/>
    </row>
    <row r="26" spans="1:5" ht="73.900000000000006" customHeight="1">
      <c r="B26" s="121" t="s">
        <v>183</v>
      </c>
      <c r="C26" s="121"/>
    </row>
    <row r="27" spans="1:5" ht="73.900000000000006" customHeight="1">
      <c r="B27" s="121" t="s">
        <v>184</v>
      </c>
      <c r="C27" s="121"/>
    </row>
    <row r="28" spans="1:5" ht="83.5" customHeight="1">
      <c r="B28" s="121" t="s">
        <v>185</v>
      </c>
      <c r="C28" s="121"/>
    </row>
    <row r="29" spans="1:5" ht="106.9" customHeight="1">
      <c r="B29" s="121" t="s">
        <v>186</v>
      </c>
      <c r="C29" s="121"/>
    </row>
    <row r="30" spans="1:5" ht="95.5" customHeight="1">
      <c r="B30" s="121" t="s">
        <v>187</v>
      </c>
      <c r="C30" s="121"/>
    </row>
    <row r="31" spans="1:5" ht="132.75" customHeight="1">
      <c r="B31" s="121" t="s">
        <v>188</v>
      </c>
      <c r="C31" s="121"/>
    </row>
    <row r="32" spans="1:5" ht="27" customHeight="1">
      <c r="A32" s="116"/>
      <c r="B32" s="117" t="s">
        <v>221</v>
      </c>
    </row>
    <row r="33" spans="1:2" ht="51" customHeight="1">
      <c r="A33" s="111">
        <v>3.3</v>
      </c>
      <c r="B33" s="124" t="s">
        <v>212</v>
      </c>
    </row>
    <row r="34" spans="1:2" ht="13.5" hidden="1" customHeight="1">
      <c r="A34" s="131">
        <v>3</v>
      </c>
      <c r="B34" s="132" t="s">
        <v>199</v>
      </c>
    </row>
    <row r="35" spans="1:2" ht="13.5" hidden="1" customHeight="1">
      <c r="A35" s="125" t="s">
        <v>205</v>
      </c>
      <c r="B35" s="126" t="s">
        <v>204</v>
      </c>
    </row>
    <row r="36" spans="1:2" ht="13.5" hidden="1" customHeight="1">
      <c r="A36" s="127">
        <v>2.1</v>
      </c>
      <c r="B36" s="128" t="s">
        <v>181</v>
      </c>
    </row>
    <row r="37" spans="1:2" ht="13.5" hidden="1" customHeight="1">
      <c r="A37" s="127">
        <v>2.1</v>
      </c>
      <c r="B37" s="128" t="s">
        <v>167</v>
      </c>
    </row>
    <row r="38" spans="1:2" ht="13.5" hidden="1" customHeight="1">
      <c r="A38" s="127" t="s">
        <v>166</v>
      </c>
      <c r="B38" s="128" t="s">
        <v>165</v>
      </c>
    </row>
    <row r="39" spans="1:2" ht="13.5" hidden="1" customHeight="1">
      <c r="A39" s="128">
        <v>1.29</v>
      </c>
      <c r="B39" s="128" t="s">
        <v>164</v>
      </c>
    </row>
    <row r="40" spans="1:2" ht="13.5" hidden="1" customHeight="1">
      <c r="A40" s="128">
        <v>1.28</v>
      </c>
      <c r="B40" s="128" t="s">
        <v>163</v>
      </c>
    </row>
    <row r="41" spans="1:2" ht="13.5" hidden="1" customHeight="1">
      <c r="A41" s="128">
        <v>1.27</v>
      </c>
      <c r="B41" s="128" t="s">
        <v>161</v>
      </c>
    </row>
    <row r="42" spans="1:2" ht="13.5" hidden="1" customHeight="1">
      <c r="A42" s="128">
        <v>1.26</v>
      </c>
      <c r="B42" s="128" t="s">
        <v>160</v>
      </c>
    </row>
    <row r="43" spans="1:2" ht="13.5" hidden="1" customHeight="1">
      <c r="A43" s="128">
        <v>1.25</v>
      </c>
      <c r="B43" s="128" t="s">
        <v>145</v>
      </c>
    </row>
    <row r="44" spans="1:2" ht="13.5" hidden="1" customHeight="1">
      <c r="A44" s="128">
        <v>1.24</v>
      </c>
      <c r="B44" s="128" t="s">
        <v>146</v>
      </c>
    </row>
    <row r="45" spans="1:2" ht="13.5" hidden="1" customHeight="1">
      <c r="A45" s="128">
        <v>1.23</v>
      </c>
      <c r="B45" s="128" t="s">
        <v>148</v>
      </c>
    </row>
    <row r="46" spans="1:2" ht="13.5" hidden="1" customHeight="1">
      <c r="A46" s="128">
        <v>1.22</v>
      </c>
      <c r="B46" s="128" t="s">
        <v>147</v>
      </c>
    </row>
    <row r="47" spans="1:2" ht="13.5" hidden="1" customHeight="1">
      <c r="A47" s="128">
        <v>1.21</v>
      </c>
      <c r="B47" s="128" t="s">
        <v>143</v>
      </c>
    </row>
    <row r="48" spans="1:2" ht="13.5" hidden="1" customHeight="1">
      <c r="A48" s="129">
        <v>1.2</v>
      </c>
      <c r="B48" s="128" t="s">
        <v>142</v>
      </c>
    </row>
    <row r="49" spans="1:2" ht="13.5" hidden="1" customHeight="1">
      <c r="A49" s="129">
        <v>1.19</v>
      </c>
      <c r="B49" s="128" t="s">
        <v>144</v>
      </c>
    </row>
    <row r="50" spans="1:2" ht="13.5" hidden="1" customHeight="1">
      <c r="A50" s="128">
        <v>1.18</v>
      </c>
      <c r="B50" s="128" t="s">
        <v>123</v>
      </c>
    </row>
    <row r="51" spans="1:2" ht="13.5" hidden="1" customHeight="1">
      <c r="A51" s="128">
        <v>1.17</v>
      </c>
      <c r="B51" s="128" t="s">
        <v>119</v>
      </c>
    </row>
    <row r="52" spans="1:2" ht="13.5" hidden="1" customHeight="1">
      <c r="A52" s="128">
        <v>1.1599999999999999</v>
      </c>
      <c r="B52" s="128" t="s">
        <v>118</v>
      </c>
    </row>
    <row r="53" spans="1:2" ht="13.5" hidden="1" customHeight="1">
      <c r="A53" s="128">
        <v>1.1499999999999999</v>
      </c>
      <c r="B53" s="128" t="s">
        <v>115</v>
      </c>
    </row>
    <row r="54" spans="1:2" ht="13.5" hidden="1" customHeight="1">
      <c r="A54" s="128">
        <v>1.1399999999999999</v>
      </c>
      <c r="B54" s="128" t="s">
        <v>99</v>
      </c>
    </row>
    <row r="55" spans="1:2" ht="13.5" hidden="1" customHeight="1">
      <c r="A55" s="128">
        <v>1.1299999999999999</v>
      </c>
      <c r="B55" s="128" t="s">
        <v>117</v>
      </c>
    </row>
    <row r="56" spans="1:2" ht="13.5" hidden="1" customHeight="1">
      <c r="A56" s="128">
        <v>1.1200000000000001</v>
      </c>
      <c r="B56" s="128" t="s">
        <v>116</v>
      </c>
    </row>
    <row r="57" spans="1:2" ht="13.5" hidden="1" customHeight="1">
      <c r="A57" s="128">
        <v>1.1100000000000001</v>
      </c>
      <c r="B57" s="128" t="s">
        <v>95</v>
      </c>
    </row>
    <row r="58" spans="1:2" ht="13.5" hidden="1" customHeight="1">
      <c r="A58" s="130" t="s">
        <v>93</v>
      </c>
      <c r="B58" s="128" t="s">
        <v>87</v>
      </c>
    </row>
    <row r="59" spans="1:2" ht="13.5" hidden="1" customHeight="1">
      <c r="A59" s="130">
        <v>1.9</v>
      </c>
      <c r="B59" s="128" t="s">
        <v>83</v>
      </c>
    </row>
    <row r="60" spans="1:2" ht="13.5" hidden="1" customHeight="1">
      <c r="A60" s="130">
        <v>1.8</v>
      </c>
      <c r="B60" s="128" t="s">
        <v>80</v>
      </c>
    </row>
    <row r="61" spans="1:2" ht="13.5" hidden="1" customHeight="1">
      <c r="A61" s="130">
        <v>1.7</v>
      </c>
      <c r="B61" s="128" t="s">
        <v>81</v>
      </c>
    </row>
    <row r="62" spans="1:2" ht="13.5" hidden="1" customHeight="1">
      <c r="A62" s="130">
        <v>1.6</v>
      </c>
      <c r="B62" s="128" t="s">
        <v>82</v>
      </c>
    </row>
    <row r="63" spans="1:2" ht="13.5" hidden="1" customHeight="1">
      <c r="A63" s="130" t="s">
        <v>124</v>
      </c>
      <c r="B63" s="128" t="s">
        <v>85</v>
      </c>
    </row>
    <row r="64" spans="1:2" ht="13.5" hidden="1" customHeight="1">
      <c r="A64" s="130" t="s">
        <v>94</v>
      </c>
      <c r="B64" s="128" t="s">
        <v>84</v>
      </c>
    </row>
    <row r="65" spans="1:2">
      <c r="A65" s="111">
        <v>3.5</v>
      </c>
      <c r="B65" s="111" t="s">
        <v>215</v>
      </c>
    </row>
    <row r="68" spans="1:2" ht="20">
      <c r="A68" s="116"/>
      <c r="B68" s="117" t="s">
        <v>216</v>
      </c>
    </row>
    <row r="70" spans="1:2">
      <c r="B70" s="111" t="s">
        <v>217</v>
      </c>
    </row>
    <row r="72" spans="1:2">
      <c r="B72" s="168" t="s">
        <v>195</v>
      </c>
    </row>
    <row r="73" spans="1:2">
      <c r="B73" s="111" t="s">
        <v>218</v>
      </c>
    </row>
    <row r="74" spans="1:2">
      <c r="B74" s="111" t="s">
        <v>219</v>
      </c>
    </row>
    <row r="75" spans="1:2">
      <c r="B75" s="111" t="s">
        <v>220</v>
      </c>
    </row>
    <row r="76" spans="1:2">
      <c r="B76" s="111" t="s">
        <v>222</v>
      </c>
    </row>
  </sheetData>
  <sheetProtection sheet="1" selectLockedCells="1" selectUnlockedCells="1"/>
  <mergeCells count="1">
    <mergeCell ref="A6:A10"/>
  </mergeCells>
  <phoneticPr fontId="62" type="noConversion"/>
  <pageMargins left="0.7" right="0.7" top="0.75" bottom="0.75" header="0.3" footer="0.3"/>
  <pageSetup paperSize="9" orientation="portrait" r:id="rId1"/>
  <headerFooter>
    <oddHeader>&amp;C&amp;"arial,Regular"&amp;9&amp;K234483Internal</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BF1653"/>
  <sheetViews>
    <sheetView showGridLines="0" tabSelected="1" topLeftCell="E1" workbookViewId="0">
      <selection activeCell="O6" sqref="O6:O7"/>
    </sheetView>
  </sheetViews>
  <sheetFormatPr defaultColWidth="5.25" defaultRowHeight="14"/>
  <cols>
    <col min="1" max="1" width="1.58203125" hidden="1" customWidth="1"/>
    <col min="2" max="2" width="6.25" hidden="1" customWidth="1"/>
    <col min="3" max="3" width="19.08203125" hidden="1" customWidth="1"/>
    <col min="4" max="4" width="4.58203125" hidden="1" customWidth="1"/>
    <col min="5" max="5" width="1.83203125" customWidth="1"/>
    <col min="6" max="6" width="1.58203125" customWidth="1"/>
    <col min="7" max="12" width="6.5" customWidth="1"/>
    <col min="13" max="13" width="7.5" customWidth="1"/>
    <col min="14" max="14" width="5.25" customWidth="1"/>
    <col min="15" max="15" width="5.58203125" customWidth="1"/>
    <col min="16" max="19" width="5.5" customWidth="1"/>
    <col min="20" max="20" width="5.58203125" customWidth="1"/>
    <col min="21" max="34" width="5.25" customWidth="1"/>
    <col min="35" max="36" width="6.58203125" customWidth="1"/>
    <col min="37" max="39" width="5.25" customWidth="1"/>
    <col min="40" max="42" width="6.5" customWidth="1"/>
    <col min="43" max="43" width="0.83203125" hidden="1" customWidth="1"/>
    <col min="44" max="44" width="0.33203125" hidden="1" customWidth="1"/>
    <col min="45" max="45" width="0.58203125" hidden="1" customWidth="1"/>
    <col min="46" max="46" width="8.203125E-2" customWidth="1"/>
    <col min="47" max="47" width="0.83203125" customWidth="1"/>
  </cols>
  <sheetData>
    <row r="1" spans="1:58" ht="6" customHeight="1" thickBot="1">
      <c r="A1" s="243" t="s">
        <v>58</v>
      </c>
      <c r="B1" s="243"/>
      <c r="C1" s="243"/>
      <c r="D1" s="243"/>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row>
    <row r="2" spans="1:58" ht="12" customHeight="1">
      <c r="A2" s="243"/>
      <c r="B2" s="243"/>
      <c r="C2" s="243"/>
      <c r="D2" s="243"/>
      <c r="E2" s="1"/>
      <c r="F2" s="35" t="s">
        <v>46</v>
      </c>
      <c r="G2" s="141">
        <v>19.2</v>
      </c>
      <c r="H2" s="146" t="s">
        <v>40</v>
      </c>
      <c r="I2" s="73" t="s">
        <v>114</v>
      </c>
      <c r="J2" s="2" t="s">
        <v>97</v>
      </c>
      <c r="K2" s="69"/>
      <c r="L2" s="22">
        <v>2.2999999999999998</v>
      </c>
      <c r="M2" s="346" t="s">
        <v>0</v>
      </c>
      <c r="N2" s="351"/>
      <c r="O2" s="351"/>
      <c r="P2" s="257">
        <v>4</v>
      </c>
      <c r="Q2" s="353" t="s">
        <v>103</v>
      </c>
      <c r="R2" s="355">
        <f ca="1">IF(AR20=AS20,R2,NOW())</f>
        <v>44838.766019212962</v>
      </c>
      <c r="S2" s="355"/>
      <c r="T2" s="355"/>
      <c r="U2" s="351" t="s">
        <v>104</v>
      </c>
      <c r="V2" s="351"/>
      <c r="W2" s="257"/>
      <c r="X2" s="257"/>
      <c r="Y2" s="257"/>
      <c r="Z2" s="257"/>
      <c r="AA2" s="257"/>
      <c r="AB2" s="257"/>
      <c r="AC2" s="257"/>
      <c r="AD2" s="257"/>
      <c r="AE2" s="257"/>
      <c r="AF2" s="351" t="s">
        <v>86</v>
      </c>
      <c r="AG2" s="357"/>
      <c r="AH2" s="358"/>
      <c r="AI2" s="361" t="s">
        <v>1</v>
      </c>
      <c r="AJ2" s="361"/>
      <c r="AK2" s="370"/>
      <c r="AL2" s="370"/>
      <c r="AM2" s="378" t="s">
        <v>100</v>
      </c>
      <c r="AN2" s="365" t="s">
        <v>105</v>
      </c>
      <c r="AO2" s="351"/>
      <c r="AP2" s="363"/>
      <c r="AQ2" s="3"/>
      <c r="AS2" t="str">
        <f ca="1">"""revision"":"&amp;IF(ISBLANK(P2),"null",P2)&amp;",""date"":"""&amp;TEXT(plan_date,"YYYY-MM-DDTHH:MM:SS")&amp;""",""vessel"":"""&amp;W2&amp;""",""imo"":"&amp;IF(ISBLANK(AG2),"null",AG2)&amp;",""voyage"":"""&amp;AP2&amp;""","</f>
        <v>"revision":1,"date":"2022-10-04T18:23:04","vessel":"","imo":null,"voyage":"",</v>
      </c>
    </row>
    <row r="3" spans="1:58" ht="12" customHeight="1" thickBot="1">
      <c r="A3" s="244"/>
      <c r="B3" s="244"/>
      <c r="C3" s="244"/>
      <c r="D3" s="244"/>
      <c r="E3" s="1"/>
      <c r="F3" s="36" t="s">
        <v>47</v>
      </c>
      <c r="G3" s="142">
        <v>19.2</v>
      </c>
      <c r="H3" s="147" t="s">
        <v>36</v>
      </c>
      <c r="I3" s="74" t="s">
        <v>110</v>
      </c>
      <c r="J3" s="4" t="s">
        <v>25</v>
      </c>
      <c r="K3" s="25"/>
      <c r="L3" s="23">
        <v>2</v>
      </c>
      <c r="M3" s="352"/>
      <c r="N3" s="259"/>
      <c r="O3" s="259"/>
      <c r="P3" s="258"/>
      <c r="Q3" s="354"/>
      <c r="R3" s="356"/>
      <c r="S3" s="356"/>
      <c r="T3" s="356"/>
      <c r="U3" s="259"/>
      <c r="V3" s="259"/>
      <c r="W3" s="258"/>
      <c r="X3" s="258"/>
      <c r="Y3" s="258"/>
      <c r="Z3" s="258"/>
      <c r="AA3" s="258"/>
      <c r="AB3" s="258"/>
      <c r="AC3" s="258"/>
      <c r="AD3" s="258"/>
      <c r="AE3" s="258"/>
      <c r="AF3" s="259"/>
      <c r="AG3" s="359"/>
      <c r="AH3" s="360"/>
      <c r="AI3" s="362"/>
      <c r="AJ3" s="362"/>
      <c r="AK3" s="371"/>
      <c r="AL3" s="371"/>
      <c r="AM3" s="379"/>
      <c r="AN3" s="285"/>
      <c r="AO3" s="350"/>
      <c r="AP3" s="364"/>
      <c r="AQ3" s="3"/>
    </row>
    <row r="4" spans="1:58" ht="12" customHeight="1">
      <c r="A4" s="38" t="s">
        <v>54</v>
      </c>
      <c r="B4" s="38" t="s">
        <v>55</v>
      </c>
      <c r="C4" s="38" t="s">
        <v>56</v>
      </c>
      <c r="D4" s="38" t="s">
        <v>57</v>
      </c>
      <c r="E4" s="1"/>
      <c r="F4" s="36" t="s">
        <v>48</v>
      </c>
      <c r="G4" s="142">
        <v>18.3</v>
      </c>
      <c r="H4" s="147" t="s">
        <v>37</v>
      </c>
      <c r="I4" s="74" t="s">
        <v>111</v>
      </c>
      <c r="J4" s="4" t="s">
        <v>31</v>
      </c>
      <c r="K4" s="25"/>
      <c r="L4" s="23">
        <v>2.5</v>
      </c>
      <c r="M4" s="389" t="s">
        <v>120</v>
      </c>
      <c r="N4" s="392">
        <v>1</v>
      </c>
      <c r="O4" s="403"/>
      <c r="P4" s="408" t="str">
        <f>IF(ISBLANK(O4),"",VLOOKUP(O4,products,3,FALSE))</f>
        <v/>
      </c>
      <c r="Q4" s="409"/>
      <c r="R4" s="409"/>
      <c r="S4" s="410"/>
      <c r="T4" s="353" t="s">
        <v>122</v>
      </c>
      <c r="U4" s="394" t="str">
        <f>IF(ISBLANK(O4),"",VLOOKUP(O4,products,5,FALSE))</f>
        <v/>
      </c>
      <c r="V4" s="393" t="s">
        <v>101</v>
      </c>
      <c r="W4" s="353" t="s">
        <v>102</v>
      </c>
      <c r="X4" s="353"/>
      <c r="Y4" s="398"/>
      <c r="Z4" s="398"/>
      <c r="AA4" s="397" t="s">
        <v>21</v>
      </c>
      <c r="AB4" s="361" t="s">
        <v>125</v>
      </c>
      <c r="AC4" s="361"/>
      <c r="AD4" s="401"/>
      <c r="AE4" s="353" t="s">
        <v>106</v>
      </c>
      <c r="AF4" s="395">
        <f>SUMIF(pour_grades,O4,pour_tonnes)</f>
        <v>0</v>
      </c>
      <c r="AG4" s="395"/>
      <c r="AH4" s="396" t="s">
        <v>21</v>
      </c>
      <c r="AI4" s="285" t="s">
        <v>3</v>
      </c>
      <c r="AJ4" s="350"/>
      <c r="AK4" s="438"/>
      <c r="AL4" s="438"/>
      <c r="AM4" s="331" t="s">
        <v>21</v>
      </c>
      <c r="AN4" s="386" t="s">
        <v>180</v>
      </c>
      <c r="AO4" s="330"/>
      <c r="AP4" s="366">
        <v>1023</v>
      </c>
      <c r="AQ4" s="3"/>
      <c r="AS4" t="str">
        <f>"""residual"":"""&amp;AD10&amp;""",""discharge"":"""&amp;W10&amp;""","</f>
        <v>"residual":"","discharge":"",</v>
      </c>
    </row>
    <row r="5" spans="1:58" ht="12" customHeight="1" thickBot="1">
      <c r="A5" s="43">
        <v>1</v>
      </c>
      <c r="B5" s="43">
        <v>62590</v>
      </c>
      <c r="C5" s="44">
        <v>44562.135416666664</v>
      </c>
      <c r="D5" s="43">
        <v>1.95</v>
      </c>
      <c r="E5" s="1"/>
      <c r="F5" s="36" t="s">
        <v>49</v>
      </c>
      <c r="G5" s="142">
        <v>19.2</v>
      </c>
      <c r="H5" s="147" t="s">
        <v>38</v>
      </c>
      <c r="I5" s="74" t="s">
        <v>112</v>
      </c>
      <c r="J5" s="4" t="s">
        <v>34</v>
      </c>
      <c r="K5" s="25"/>
      <c r="L5" s="23">
        <v>2.5</v>
      </c>
      <c r="M5" s="390"/>
      <c r="N5" s="369"/>
      <c r="O5" s="404"/>
      <c r="P5" s="411"/>
      <c r="Q5" s="412"/>
      <c r="R5" s="412"/>
      <c r="S5" s="413"/>
      <c r="T5" s="324"/>
      <c r="U5" s="173"/>
      <c r="V5" s="330"/>
      <c r="W5" s="324"/>
      <c r="X5" s="324"/>
      <c r="Y5" s="338"/>
      <c r="Z5" s="338"/>
      <c r="AA5" s="331"/>
      <c r="AB5" s="362"/>
      <c r="AC5" s="362"/>
      <c r="AD5" s="402"/>
      <c r="AE5" s="324"/>
      <c r="AF5" s="341"/>
      <c r="AG5" s="341"/>
      <c r="AH5" s="333"/>
      <c r="AI5" s="285"/>
      <c r="AJ5" s="350"/>
      <c r="AK5" s="438"/>
      <c r="AL5" s="438"/>
      <c r="AM5" s="331"/>
      <c r="AN5" s="387"/>
      <c r="AO5" s="388"/>
      <c r="AP5" s="367"/>
      <c r="AQ5" s="5"/>
    </row>
    <row r="6" spans="1:58" ht="12" customHeight="1">
      <c r="A6" s="43">
        <v>0</v>
      </c>
      <c r="B6" s="43">
        <v>62590</v>
      </c>
      <c r="C6" s="44">
        <v>44562.408333333333</v>
      </c>
      <c r="D6" s="43">
        <v>5.42</v>
      </c>
      <c r="E6" s="1"/>
      <c r="F6" s="36" t="s">
        <v>50</v>
      </c>
      <c r="G6" s="142">
        <v>19.2</v>
      </c>
      <c r="H6" s="147" t="s">
        <v>39</v>
      </c>
      <c r="I6" s="74" t="s">
        <v>113</v>
      </c>
      <c r="J6" s="4" t="s">
        <v>2</v>
      </c>
      <c r="K6" s="25"/>
      <c r="L6" s="23">
        <v>2.5</v>
      </c>
      <c r="M6" s="390"/>
      <c r="N6" s="369">
        <v>2</v>
      </c>
      <c r="O6" s="404"/>
      <c r="P6" s="440" t="str">
        <f>IF(ISBLANK(O6),"",VLOOKUP(O6,products,3,FALSE))</f>
        <v/>
      </c>
      <c r="Q6" s="441"/>
      <c r="R6" s="441"/>
      <c r="S6" s="442"/>
      <c r="T6" s="324"/>
      <c r="U6" s="173" t="str">
        <f>IF(ISBLANK(O6),"",VLOOKUP(O6,products,5,FALSE))</f>
        <v/>
      </c>
      <c r="V6" s="330" t="s">
        <v>101</v>
      </c>
      <c r="W6" s="324"/>
      <c r="X6" s="324"/>
      <c r="Y6" s="338"/>
      <c r="Z6" s="338"/>
      <c r="AA6" s="331" t="s">
        <v>21</v>
      </c>
      <c r="AB6" s="362"/>
      <c r="AC6" s="362"/>
      <c r="AD6" s="342"/>
      <c r="AE6" s="324"/>
      <c r="AF6" s="341">
        <f>SUMIF(pour_grades,O6,pour_tonnes)</f>
        <v>0</v>
      </c>
      <c r="AG6" s="341"/>
      <c r="AH6" s="333" t="s">
        <v>21</v>
      </c>
      <c r="AI6" s="285" t="s">
        <v>176</v>
      </c>
      <c r="AJ6" s="350"/>
      <c r="AK6" s="439"/>
      <c r="AL6" s="439"/>
      <c r="AM6" s="336" t="s">
        <v>21</v>
      </c>
      <c r="AN6" s="346" t="s">
        <v>168</v>
      </c>
      <c r="AO6" s="406" t="s">
        <v>15</v>
      </c>
      <c r="AP6" s="344" t="s">
        <v>171</v>
      </c>
      <c r="AQ6" s="5"/>
      <c r="AS6" t="str">
        <f>"{""name"":"""&amp;IF(ISBLANK(O4),"",VLOOKUP(O4,grade_lookup,2,FALSE))&amp;""",""stowage"":"&amp;IF(OR(ISBLANK(cargo1_stowage), cargo1_stowage=""),"null",cargo1_stowage)&amp;",""target"":"&amp;IF(ISBLANK(Y4),"null",Y4)&amp;",""tolerance"":"&amp;IF(ISBLANK(AD4),"null",AD4)&amp;"},"</f>
        <v>{"name":"","stowage":null,"target":null,"tolerance":null},</v>
      </c>
    </row>
    <row r="7" spans="1:58" ht="12" customHeight="1" thickBot="1">
      <c r="A7" s="43">
        <v>1</v>
      </c>
      <c r="B7" s="43">
        <v>62590</v>
      </c>
      <c r="C7" s="44">
        <v>44562.644444444442</v>
      </c>
      <c r="D7" s="43">
        <v>2.57</v>
      </c>
      <c r="E7" s="1"/>
      <c r="F7" s="36" t="s">
        <v>51</v>
      </c>
      <c r="G7" s="142">
        <v>19.2</v>
      </c>
      <c r="H7" s="147" t="s">
        <v>24</v>
      </c>
      <c r="I7" s="74" t="s">
        <v>24</v>
      </c>
      <c r="J7" s="4" t="s">
        <v>35</v>
      </c>
      <c r="L7" s="23">
        <v>2</v>
      </c>
      <c r="M7" s="391"/>
      <c r="N7" s="373"/>
      <c r="O7" s="405"/>
      <c r="P7" s="443"/>
      <c r="Q7" s="444"/>
      <c r="R7" s="444"/>
      <c r="S7" s="445"/>
      <c r="T7" s="400"/>
      <c r="U7" s="253"/>
      <c r="V7" s="337"/>
      <c r="W7" s="400"/>
      <c r="X7" s="400"/>
      <c r="Y7" s="339"/>
      <c r="Z7" s="339"/>
      <c r="AA7" s="332"/>
      <c r="AB7" s="399"/>
      <c r="AC7" s="399"/>
      <c r="AD7" s="343"/>
      <c r="AE7" s="400"/>
      <c r="AF7" s="372"/>
      <c r="AG7" s="372"/>
      <c r="AH7" s="334"/>
      <c r="AI7" s="285"/>
      <c r="AJ7" s="350"/>
      <c r="AK7" s="439"/>
      <c r="AL7" s="439"/>
      <c r="AM7" s="336"/>
      <c r="AN7" s="347"/>
      <c r="AO7" s="407"/>
      <c r="AP7" s="345"/>
      <c r="AQ7" s="3"/>
    </row>
    <row r="8" spans="1:58" ht="12" customHeight="1">
      <c r="A8" s="43">
        <v>0</v>
      </c>
      <c r="B8" s="43">
        <v>62590</v>
      </c>
      <c r="C8" s="44">
        <v>44562.902777777781</v>
      </c>
      <c r="D8" s="43">
        <v>6.31</v>
      </c>
      <c r="E8" s="1"/>
      <c r="F8" s="36" t="s">
        <v>52</v>
      </c>
      <c r="G8" s="142">
        <v>19.2</v>
      </c>
      <c r="H8" s="147" t="s">
        <v>156</v>
      </c>
      <c r="I8" s="74" t="s">
        <v>156</v>
      </c>
      <c r="J8" s="4" t="s">
        <v>203</v>
      </c>
      <c r="K8" s="25"/>
      <c r="L8" s="23">
        <v>2.5</v>
      </c>
      <c r="M8" s="429" t="s">
        <v>178</v>
      </c>
      <c r="N8" s="430"/>
      <c r="O8" s="435"/>
      <c r="P8" s="435"/>
      <c r="Q8" s="435"/>
      <c r="R8" s="435"/>
      <c r="S8" s="435"/>
      <c r="T8" s="368" t="s">
        <v>4</v>
      </c>
      <c r="U8" s="368"/>
      <c r="V8" s="368"/>
      <c r="W8" s="374"/>
      <c r="X8" s="323" t="s">
        <v>45</v>
      </c>
      <c r="Y8" s="323"/>
      <c r="Z8" s="323"/>
      <c r="AA8" s="321"/>
      <c r="AB8" s="321"/>
      <c r="AC8" s="321"/>
      <c r="AD8" s="329" t="s">
        <v>107</v>
      </c>
      <c r="AE8" s="329"/>
      <c r="AF8" s="340">
        <f>SUM(AF4,AF6)</f>
        <v>0</v>
      </c>
      <c r="AG8" s="340"/>
      <c r="AH8" s="335" t="s">
        <v>21</v>
      </c>
      <c r="AI8" s="324" t="s">
        <v>182</v>
      </c>
      <c r="AJ8" s="324"/>
      <c r="AK8" s="325"/>
      <c r="AL8" s="325"/>
      <c r="AM8" s="314" t="s">
        <v>121</v>
      </c>
      <c r="AN8" s="348" t="s">
        <v>169</v>
      </c>
      <c r="AO8" s="376"/>
      <c r="AP8" s="215"/>
      <c r="AQ8" s="3"/>
      <c r="AS8" t="str">
        <f>"{""name"":"""&amp;IF(ISBLANK(O6),"",VLOOKUP(O6,grade_lookup,2,FALSE))&amp;""",""stowage"":"&amp;IF(OR(ISBLANK(cargo2_stowage), cargo2_stowage=""),"null",cargo2_stowage)&amp;",""target"":"&amp;IF(ISBLANK(Y6),"null",Y6)&amp;",""tolerance"":"&amp;IF(ISBLANK(AD6),"null",AD6)&amp;"}"</f>
        <v>{"name":"","stowage":null,"target":null,"tolerance":null}</v>
      </c>
      <c r="BF8" s="95"/>
    </row>
    <row r="9" spans="1:58" ht="12" customHeight="1" thickBot="1">
      <c r="A9" s="43">
        <v>1</v>
      </c>
      <c r="B9" s="43">
        <v>62590</v>
      </c>
      <c r="C9" s="44">
        <v>44563.174305555556</v>
      </c>
      <c r="D9" s="43">
        <v>1.48</v>
      </c>
      <c r="E9" s="1"/>
      <c r="F9" s="37" t="s">
        <v>53</v>
      </c>
      <c r="G9" s="143">
        <v>19.2</v>
      </c>
      <c r="H9" s="147" t="s">
        <v>157</v>
      </c>
      <c r="I9" s="74" t="s">
        <v>157</v>
      </c>
      <c r="J9" s="4" t="s">
        <v>203</v>
      </c>
      <c r="K9" s="25"/>
      <c r="L9" s="23">
        <v>2.5</v>
      </c>
      <c r="M9" s="431"/>
      <c r="N9" s="432"/>
      <c r="O9" s="436"/>
      <c r="P9" s="436"/>
      <c r="Q9" s="436"/>
      <c r="R9" s="436"/>
      <c r="S9" s="436"/>
      <c r="T9" s="369"/>
      <c r="U9" s="369"/>
      <c r="V9" s="369"/>
      <c r="W9" s="375"/>
      <c r="X9" s="324"/>
      <c r="Y9" s="324"/>
      <c r="Z9" s="324"/>
      <c r="AA9" s="322"/>
      <c r="AB9" s="322"/>
      <c r="AC9" s="322"/>
      <c r="AD9" s="330"/>
      <c r="AE9" s="330"/>
      <c r="AF9" s="341"/>
      <c r="AG9" s="341"/>
      <c r="AH9" s="336"/>
      <c r="AI9" s="324"/>
      <c r="AJ9" s="324"/>
      <c r="AK9" s="325"/>
      <c r="AL9" s="325"/>
      <c r="AM9" s="314"/>
      <c r="AN9" s="348"/>
      <c r="AO9" s="376"/>
      <c r="AP9" s="215"/>
      <c r="AQ9" s="5"/>
    </row>
    <row r="10" spans="1:58" ht="12" customHeight="1">
      <c r="A10" s="43">
        <v>0</v>
      </c>
      <c r="B10" s="43">
        <v>62590</v>
      </c>
      <c r="C10" s="44">
        <v>44563.445138888892</v>
      </c>
      <c r="D10" s="43">
        <v>5.79</v>
      </c>
      <c r="E10" s="150"/>
      <c r="F10" s="149">
        <v>54789</v>
      </c>
      <c r="G10" s="144" t="str">
        <f>IF(ISBLANK(O4), "",O4)</f>
        <v/>
      </c>
      <c r="H10" s="147" t="s">
        <v>158</v>
      </c>
      <c r="I10" s="74" t="s">
        <v>158</v>
      </c>
      <c r="J10" s="4" t="s">
        <v>203</v>
      </c>
      <c r="L10" s="23">
        <v>2.5</v>
      </c>
      <c r="M10" s="431"/>
      <c r="N10" s="432"/>
      <c r="O10" s="436"/>
      <c r="P10" s="436"/>
      <c r="Q10" s="436"/>
      <c r="R10" s="436"/>
      <c r="S10" s="436"/>
      <c r="T10" s="369" t="s">
        <v>44</v>
      </c>
      <c r="U10" s="369"/>
      <c r="V10" s="369"/>
      <c r="W10" s="423"/>
      <c r="X10" s="424"/>
      <c r="Y10" s="424"/>
      <c r="Z10" s="424"/>
      <c r="AA10" s="425"/>
      <c r="AB10" s="224" t="s">
        <v>43</v>
      </c>
      <c r="AC10" s="225"/>
      <c r="AD10" s="419"/>
      <c r="AE10" s="420"/>
      <c r="AF10" s="420"/>
      <c r="AG10" s="420"/>
      <c r="AH10" s="420"/>
      <c r="AI10" s="362" t="s">
        <v>179</v>
      </c>
      <c r="AJ10" s="362"/>
      <c r="AK10" s="414"/>
      <c r="AL10" s="414"/>
      <c r="AM10" s="336" t="s">
        <v>21</v>
      </c>
      <c r="AN10" s="348" t="s">
        <v>170</v>
      </c>
      <c r="AO10" s="376"/>
      <c r="AP10" s="215"/>
      <c r="AQ10" s="5"/>
      <c r="AS10" t="str">
        <f>"""tpc"":"&amp;IF(ISBLANK(AK8),"null",AK8)&amp;",""loaders"":"&amp;IF(ISBLANK(W8),"null",W8)&amp;",""nomination"":"&amp;IF(ISBLANK(AA8),"null",AA8)&amp;",""draft"":{""summer"":"&amp;IF(ISBLANK(AK4),"null",AK4)</f>
        <v>"tpc":null,"loaders":null,"nomination":null,"draft":{"summer":null</v>
      </c>
      <c r="BA10" s="76"/>
      <c r="BB10" s="76"/>
      <c r="BC10" s="76"/>
    </row>
    <row r="11" spans="1:58" ht="12" customHeight="1" thickBot="1">
      <c r="A11" s="43">
        <v>1</v>
      </c>
      <c r="B11" s="43">
        <v>62590</v>
      </c>
      <c r="C11" s="44">
        <v>44563.681944444441</v>
      </c>
      <c r="D11" s="43">
        <v>2.23</v>
      </c>
      <c r="E11" s="150"/>
      <c r="F11" s="149">
        <v>54789</v>
      </c>
      <c r="G11" s="144" t="str">
        <f>IF(ISBLANK(O6), "",O6)</f>
        <v/>
      </c>
      <c r="H11" s="148" t="s">
        <v>159</v>
      </c>
      <c r="I11" s="140" t="s">
        <v>159</v>
      </c>
      <c r="J11" s="138" t="s">
        <v>203</v>
      </c>
      <c r="K11" s="24"/>
      <c r="L11" s="139">
        <v>2</v>
      </c>
      <c r="M11" s="433"/>
      <c r="N11" s="434"/>
      <c r="O11" s="437"/>
      <c r="P11" s="437"/>
      <c r="Q11" s="437"/>
      <c r="R11" s="437"/>
      <c r="S11" s="437"/>
      <c r="T11" s="373"/>
      <c r="U11" s="373"/>
      <c r="V11" s="373"/>
      <c r="W11" s="426"/>
      <c r="X11" s="427"/>
      <c r="Y11" s="427"/>
      <c r="Z11" s="427"/>
      <c r="AA11" s="428"/>
      <c r="AB11" s="417"/>
      <c r="AC11" s="418"/>
      <c r="AD11" s="421"/>
      <c r="AE11" s="422"/>
      <c r="AF11" s="422"/>
      <c r="AG11" s="422"/>
      <c r="AH11" s="422"/>
      <c r="AI11" s="399"/>
      <c r="AJ11" s="399"/>
      <c r="AK11" s="415"/>
      <c r="AL11" s="415"/>
      <c r="AM11" s="416"/>
      <c r="AN11" s="349"/>
      <c r="AO11" s="377"/>
      <c r="AP11" s="216"/>
      <c r="AQ11" s="6"/>
      <c r="BA11" s="76"/>
      <c r="BB11" s="76"/>
      <c r="BC11" s="76"/>
    </row>
    <row r="12" spans="1:58" ht="12" customHeight="1" thickBot="1">
      <c r="A12" s="43"/>
      <c r="B12" s="43"/>
      <c r="C12" s="44"/>
      <c r="D12" s="43"/>
      <c r="E12" s="1"/>
      <c r="F12" s="91">
        <v>54789</v>
      </c>
      <c r="G12" s="145" t="str">
        <f>IF(ISBLANK(O7), "",O7)</f>
        <v/>
      </c>
      <c r="H12" s="151" t="s">
        <v>213</v>
      </c>
      <c r="I12" s="75" t="s">
        <v>213</v>
      </c>
      <c r="J12" s="27" t="s">
        <v>214</v>
      </c>
      <c r="K12" s="26"/>
      <c r="L12" s="137">
        <v>2.1</v>
      </c>
      <c r="M12" s="152"/>
      <c r="N12" s="153"/>
      <c r="O12" s="154"/>
      <c r="P12" s="154"/>
      <c r="Q12" s="154"/>
      <c r="R12" s="154"/>
      <c r="S12" s="154"/>
      <c r="T12" s="154"/>
      <c r="U12" s="154"/>
      <c r="V12" s="154"/>
      <c r="W12" s="155"/>
      <c r="X12" s="155"/>
      <c r="Y12" s="155"/>
      <c r="Z12" s="154"/>
      <c r="AA12" s="154"/>
      <c r="AB12" s="154"/>
      <c r="AC12" s="154"/>
      <c r="AD12" s="154"/>
      <c r="AE12" s="154"/>
      <c r="AF12" s="154"/>
      <c r="AG12" s="154"/>
      <c r="AH12" s="154"/>
      <c r="AI12" s="154"/>
      <c r="AJ12" s="154"/>
      <c r="AK12" s="154"/>
      <c r="AL12" s="154"/>
      <c r="AM12" s="154"/>
      <c r="AN12" s="154"/>
      <c r="AO12" s="154"/>
      <c r="AP12" s="154"/>
    </row>
    <row r="13" spans="1:58" ht="9" customHeight="1" thickBot="1">
      <c r="A13" s="43">
        <v>0</v>
      </c>
      <c r="B13" s="43">
        <v>62590</v>
      </c>
      <c r="C13" s="44">
        <v>44563.939583333333</v>
      </c>
      <c r="D13" s="43">
        <v>6.63</v>
      </c>
      <c r="E13" s="1"/>
      <c r="F13" s="1"/>
      <c r="G13" s="5"/>
      <c r="I13" s="21"/>
      <c r="J13" s="21"/>
      <c r="L13" s="21"/>
      <c r="M13" s="21"/>
      <c r="O13" s="21"/>
      <c r="P13" s="21"/>
      <c r="Q13" s="21"/>
      <c r="R13" s="21"/>
      <c r="S13" s="21"/>
      <c r="T13" s="21"/>
      <c r="U13" s="21"/>
      <c r="V13" s="45"/>
      <c r="W13" s="21"/>
      <c r="X13" s="21"/>
      <c r="Y13" s="21"/>
      <c r="Z13" s="21"/>
      <c r="AA13" s="21"/>
      <c r="AB13" s="21"/>
      <c r="AC13" s="21"/>
      <c r="AD13" s="21"/>
      <c r="AE13" s="21"/>
      <c r="AF13" s="21"/>
      <c r="AG13" s="21"/>
      <c r="AH13" s="21"/>
      <c r="AI13" s="21"/>
      <c r="AJ13" s="21"/>
      <c r="AK13" s="21"/>
      <c r="AL13" s="21"/>
      <c r="AM13" s="21"/>
      <c r="AN13" s="21"/>
      <c r="AO13" s="21"/>
      <c r="AP13" s="11"/>
      <c r="AQ13" s="11"/>
    </row>
    <row r="14" spans="1:58" ht="15.75" customHeight="1">
      <c r="A14" s="43">
        <v>1</v>
      </c>
      <c r="B14" s="43">
        <v>62590</v>
      </c>
      <c r="C14" s="44">
        <v>44564.208333333336</v>
      </c>
      <c r="D14" s="43">
        <v>1.1000000000000001</v>
      </c>
      <c r="E14" s="1"/>
      <c r="F14" s="245" t="s">
        <v>62</v>
      </c>
      <c r="G14" s="246"/>
      <c r="H14" s="246"/>
      <c r="I14" s="246"/>
      <c r="J14" s="246"/>
      <c r="K14" s="246"/>
      <c r="L14" s="246"/>
      <c r="M14" s="246"/>
      <c r="N14" s="246"/>
      <c r="O14" s="246"/>
      <c r="P14" s="246"/>
      <c r="Q14" s="246"/>
      <c r="R14" s="247"/>
      <c r="S14" s="48">
        <v>1</v>
      </c>
      <c r="T14" s="290">
        <f>MIN(INDEX((tides_times&gt;alongside)*tides_hl*(tides_times-sentinel),))+sentinel</f>
        <v>54789</v>
      </c>
      <c r="U14" s="290"/>
      <c r="V14" s="291"/>
      <c r="W14" s="49">
        <f>S14+1</f>
        <v>2</v>
      </c>
      <c r="X14" s="290" cm="1">
        <f t="array" ref="X14">MIN(INDEX((tides_times&gt;(T14+0.01))*tides_hl*(tides_times-sentinel),))+sentinel</f>
        <v>54789</v>
      </c>
      <c r="Y14" s="290"/>
      <c r="Z14" s="291"/>
      <c r="AA14" s="49">
        <f>W14+1</f>
        <v>3</v>
      </c>
      <c r="AB14" s="290" cm="1">
        <f t="array" ref="AB14">MIN(INDEX((tides_times&gt;(X14+0.01))*tides_hl*(tides_times-sentinel),))+sentinel</f>
        <v>54789</v>
      </c>
      <c r="AC14" s="290"/>
      <c r="AD14" s="291"/>
      <c r="AE14" s="49">
        <f>AA14+1</f>
        <v>4</v>
      </c>
      <c r="AF14" s="290">
        <f>MIN(INDEX((tides_times&gt;(AB14+0.01))*tides_hl*(tides_times-sentinel),))+sentinel</f>
        <v>54789</v>
      </c>
      <c r="AG14" s="290"/>
      <c r="AH14" s="291"/>
      <c r="AI14" s="49">
        <f>AE14+1</f>
        <v>5</v>
      </c>
      <c r="AJ14" s="290">
        <f>MIN(INDEX((tides_times&gt;(AF14+0.01))*tides_hl*(tides_times-sentinel),))+sentinel</f>
        <v>54789</v>
      </c>
      <c r="AK14" s="290"/>
      <c r="AL14" s="291"/>
      <c r="AM14" s="49">
        <f>AI14+1</f>
        <v>6</v>
      </c>
      <c r="AN14" s="290">
        <f>MIN(INDEX((tides_times&gt;(AJ14+0.01))*tides_hl*(tides_times-sentinel),))+sentinel</f>
        <v>54789</v>
      </c>
      <c r="AO14" s="290"/>
      <c r="AP14" s="291"/>
      <c r="AQ14" s="42"/>
      <c r="AR14" s="42"/>
      <c r="AS14" s="42"/>
      <c r="AT14" s="42"/>
    </row>
    <row r="15" spans="1:58" s="41" customFormat="1" ht="15.75" customHeight="1">
      <c r="A15" s="43">
        <v>0</v>
      </c>
      <c r="B15" s="43">
        <v>62590</v>
      </c>
      <c r="C15" s="44">
        <v>44564.477777777778</v>
      </c>
      <c r="D15" s="43">
        <v>6.1</v>
      </c>
      <c r="E15" s="39"/>
      <c r="F15" s="248" t="s">
        <v>61</v>
      </c>
      <c r="G15" s="249"/>
      <c r="H15" s="249"/>
      <c r="I15" s="221" t="s">
        <v>65</v>
      </c>
      <c r="J15" s="297"/>
      <c r="K15" s="297"/>
      <c r="L15" s="297"/>
      <c r="M15" s="248" t="s">
        <v>64</v>
      </c>
      <c r="N15" s="249"/>
      <c r="O15" s="249"/>
      <c r="P15" s="249"/>
      <c r="Q15" s="249" t="s">
        <v>63</v>
      </c>
      <c r="R15" s="254"/>
      <c r="S15" s="297" t="s">
        <v>59</v>
      </c>
      <c r="T15" s="271"/>
      <c r="U15" s="221" t="s">
        <v>60</v>
      </c>
      <c r="V15" s="222"/>
      <c r="W15" s="270" t="s">
        <v>59</v>
      </c>
      <c r="X15" s="271"/>
      <c r="Y15" s="221" t="s">
        <v>60</v>
      </c>
      <c r="Z15" s="222"/>
      <c r="AA15" s="270" t="s">
        <v>59</v>
      </c>
      <c r="AB15" s="271"/>
      <c r="AC15" s="221" t="s">
        <v>60</v>
      </c>
      <c r="AD15" s="222"/>
      <c r="AE15" s="270" t="s">
        <v>59</v>
      </c>
      <c r="AF15" s="271"/>
      <c r="AG15" s="221" t="s">
        <v>60</v>
      </c>
      <c r="AH15" s="222"/>
      <c r="AI15" s="270" t="s">
        <v>59</v>
      </c>
      <c r="AJ15" s="271"/>
      <c r="AK15" s="221" t="s">
        <v>60</v>
      </c>
      <c r="AL15" s="222"/>
      <c r="AM15" s="270" t="s">
        <v>59</v>
      </c>
      <c r="AN15" s="271"/>
      <c r="AO15" s="221" t="s">
        <v>60</v>
      </c>
      <c r="AP15" s="222"/>
      <c r="AQ15" s="40"/>
      <c r="AR15" s="40"/>
      <c r="AS15" s="40"/>
      <c r="AT15" s="40"/>
    </row>
    <row r="16" spans="1:58" ht="15.75" customHeight="1" thickBot="1">
      <c r="A16" s="43">
        <v>1</v>
      </c>
      <c r="B16" s="43">
        <v>62590</v>
      </c>
      <c r="C16" s="44">
        <v>44564.716666666667</v>
      </c>
      <c r="D16" s="43">
        <v>1.92</v>
      </c>
      <c r="E16" s="1"/>
      <c r="F16" s="250" t="s">
        <v>46</v>
      </c>
      <c r="G16" s="251"/>
      <c r="H16" s="251"/>
      <c r="I16" s="295">
        <v>44931.15625</v>
      </c>
      <c r="J16" s="295"/>
      <c r="K16" s="295"/>
      <c r="L16" s="296"/>
      <c r="M16" s="252">
        <f>MAX(drafts)</f>
        <v>0</v>
      </c>
      <c r="N16" s="253"/>
      <c r="O16" s="253"/>
      <c r="P16" s="253"/>
      <c r="Q16" s="255" t="e">
        <f>INDEX(pour_indexes,IFERROR(MATCH(drafts_deepest,drafts_aft,0), IFERROR(MATCH(drafts_deepest,drafts_mid,0),IFERROR(MATCH(drafts_deepest,drafts_forward,0),""))))</f>
        <v>#VALUE!</v>
      </c>
      <c r="R16" s="256"/>
      <c r="S16" s="219" t="e">
        <f>VLOOKUP(T14,tides,2,FALSE)</f>
        <v>#N/A</v>
      </c>
      <c r="T16" s="220"/>
      <c r="U16" s="219" t="e">
        <f>VLOOKUP(berth,berths,2,FALSE)+S16-drafts_deepest</f>
        <v>#N/A</v>
      </c>
      <c r="V16" s="223"/>
      <c r="W16" s="219" t="e">
        <f>VLOOKUP(X14,tides,2,FALSE)</f>
        <v>#N/A</v>
      </c>
      <c r="X16" s="220"/>
      <c r="Y16" s="219" t="e">
        <f>VLOOKUP(berth,berths,2,FALSE)+W16-drafts_deepest</f>
        <v>#N/A</v>
      </c>
      <c r="Z16" s="223"/>
      <c r="AA16" s="219" t="e">
        <f>VLOOKUP(AB14,tides,2,FALSE)</f>
        <v>#N/A</v>
      </c>
      <c r="AB16" s="220"/>
      <c r="AC16" s="219" t="e">
        <f>VLOOKUP(berth,berths,2,FALSE)+AA16-drafts_deepest</f>
        <v>#N/A</v>
      </c>
      <c r="AD16" s="223"/>
      <c r="AE16" s="219" t="e">
        <f>VLOOKUP(AF14,tides,2,FALSE)</f>
        <v>#N/A</v>
      </c>
      <c r="AF16" s="220"/>
      <c r="AG16" s="219" t="e">
        <f>VLOOKUP(berth,berths,2,FALSE)+AE16-drafts_deepest</f>
        <v>#N/A</v>
      </c>
      <c r="AH16" s="223"/>
      <c r="AI16" s="219" t="e">
        <f>VLOOKUP(AJ14,tides,2,FALSE)</f>
        <v>#N/A</v>
      </c>
      <c r="AJ16" s="220"/>
      <c r="AK16" s="219" t="e">
        <f>VLOOKUP(berth,berths,2,FALSE)+AI16-drafts_deepest</f>
        <v>#N/A</v>
      </c>
      <c r="AL16" s="223"/>
      <c r="AM16" s="219" t="e">
        <f>VLOOKUP(AN14,tides,2,FALSE)</f>
        <v>#N/A</v>
      </c>
      <c r="AN16" s="220"/>
      <c r="AO16" s="219" t="e">
        <f>VLOOKUP(berth,berths,2,FALSE)+AM16-drafts_deepest</f>
        <v>#N/A</v>
      </c>
      <c r="AP16" s="223"/>
      <c r="AQ16" s="21"/>
      <c r="AR16" s="21"/>
      <c r="AS16" s="21"/>
      <c r="AT16" s="21"/>
    </row>
    <row r="17" spans="1:52" ht="8.25" customHeight="1" thickBot="1">
      <c r="A17" s="43">
        <v>0</v>
      </c>
      <c r="B17" s="43">
        <v>62590</v>
      </c>
      <c r="C17" s="44">
        <v>44564.973611111112</v>
      </c>
      <c r="D17" s="43">
        <v>6.85</v>
      </c>
      <c r="E17" s="1"/>
      <c r="F17" s="1"/>
      <c r="G17" s="5"/>
      <c r="H17" s="7"/>
      <c r="I17" s="7"/>
      <c r="J17" s="7"/>
      <c r="K17" s="7"/>
      <c r="L17" s="7"/>
      <c r="M17" s="7"/>
      <c r="N17" s="7"/>
      <c r="O17" s="7"/>
      <c r="P17" s="7"/>
      <c r="Q17" s="7"/>
      <c r="R17" s="7"/>
      <c r="S17" s="7"/>
      <c r="T17" s="7"/>
      <c r="U17" s="7"/>
      <c r="V17" s="7"/>
      <c r="W17" s="7"/>
      <c r="X17" s="7"/>
      <c r="Y17" s="7"/>
      <c r="Z17" s="7"/>
      <c r="AA17" s="7"/>
      <c r="AB17" s="7"/>
      <c r="AC17" s="7"/>
      <c r="AD17" s="7"/>
      <c r="AE17" s="7"/>
      <c r="AF17" s="7"/>
      <c r="AG17" s="8"/>
      <c r="AH17" s="8"/>
      <c r="AI17" s="8"/>
      <c r="AJ17" s="8"/>
      <c r="AK17" s="7"/>
      <c r="AL17" s="7"/>
      <c r="AM17" s="7"/>
      <c r="AN17" s="7"/>
      <c r="AO17" s="7"/>
      <c r="AP17" s="7"/>
      <c r="AQ17" s="7"/>
    </row>
    <row r="18" spans="1:52" ht="17.5">
      <c r="A18" s="43">
        <v>1</v>
      </c>
      <c r="B18" s="43">
        <v>62590</v>
      </c>
      <c r="C18" s="44">
        <v>44565.239583333336</v>
      </c>
      <c r="D18" s="43">
        <v>0.86</v>
      </c>
      <c r="E18" s="1"/>
      <c r="F18" s="299"/>
      <c r="G18" s="299"/>
      <c r="H18" s="299"/>
      <c r="I18" s="299"/>
      <c r="J18" s="299"/>
      <c r="K18" s="299"/>
      <c r="L18" s="94"/>
      <c r="M18" s="262" t="s">
        <v>172</v>
      </c>
      <c r="N18" s="263"/>
      <c r="O18" s="228">
        <v>1</v>
      </c>
      <c r="P18" s="229"/>
      <c r="Q18" s="230"/>
      <c r="R18" s="228">
        <f>O18+1</f>
        <v>2</v>
      </c>
      <c r="S18" s="229"/>
      <c r="T18" s="230"/>
      <c r="U18" s="228">
        <f>R18+1</f>
        <v>3</v>
      </c>
      <c r="V18" s="229"/>
      <c r="W18" s="230"/>
      <c r="X18" s="228">
        <f>U18+1</f>
        <v>4</v>
      </c>
      <c r="Y18" s="229"/>
      <c r="Z18" s="230"/>
      <c r="AA18" s="228">
        <f>X18+1</f>
        <v>5</v>
      </c>
      <c r="AB18" s="229"/>
      <c r="AC18" s="230"/>
      <c r="AD18" s="228">
        <f>AA18+1</f>
        <v>6</v>
      </c>
      <c r="AE18" s="229"/>
      <c r="AF18" s="230"/>
      <c r="AG18" s="228">
        <f>AD18+1</f>
        <v>7</v>
      </c>
      <c r="AH18" s="229"/>
      <c r="AI18" s="230"/>
      <c r="AJ18" s="228">
        <f>AG18+1</f>
        <v>8</v>
      </c>
      <c r="AK18" s="229"/>
      <c r="AL18" s="230"/>
      <c r="AM18" s="228">
        <f>AJ18+1</f>
        <v>9</v>
      </c>
      <c r="AN18" s="229"/>
      <c r="AO18" s="230"/>
      <c r="AP18" s="9"/>
      <c r="AQ18" s="9"/>
      <c r="AR18" t="str">
        <f>",""sailing"":{""fore"":"&amp;IF(ISBLANK(AO10),"null",AO10)&amp;",""aft"":"&amp;IF(ISBLANK(AP10),"null",AP10)&amp;"}"</f>
        <v>,"sailing":{"fore":null,"aft":null}</v>
      </c>
      <c r="AS18" t="str">
        <f>",""arrival"":{""fore"":"&amp;IF(ISBLANK(AO8),"null",AO8)&amp;",""aft"":"&amp;IF(ISBLANK(AP8),"null",AP8)&amp;"}"</f>
        <v>,"arrival":{"fore":null,"aft":null}</v>
      </c>
    </row>
    <row r="19" spans="1:52" s="107" customFormat="1" ht="13.5" customHeight="1">
      <c r="A19" s="102">
        <v>0</v>
      </c>
      <c r="B19" s="102">
        <v>62590</v>
      </c>
      <c r="C19" s="103">
        <v>44565.506944444445</v>
      </c>
      <c r="D19" s="102">
        <v>6.31</v>
      </c>
      <c r="E19" s="104"/>
      <c r="F19" s="299"/>
      <c r="G19" s="299"/>
      <c r="H19" s="299"/>
      <c r="I19" s="299"/>
      <c r="J19" s="299"/>
      <c r="K19" s="299"/>
      <c r="L19" s="105"/>
      <c r="M19" s="264" t="s">
        <v>174</v>
      </c>
      <c r="N19" s="265"/>
      <c r="O19" s="235"/>
      <c r="P19" s="236"/>
      <c r="Q19" s="237"/>
      <c r="R19" s="235"/>
      <c r="S19" s="236"/>
      <c r="T19" s="237"/>
      <c r="U19" s="235"/>
      <c r="V19" s="236"/>
      <c r="W19" s="237"/>
      <c r="X19" s="235"/>
      <c r="Y19" s="236"/>
      <c r="Z19" s="237"/>
      <c r="AA19" s="235"/>
      <c r="AB19" s="236"/>
      <c r="AC19" s="237"/>
      <c r="AD19" s="235"/>
      <c r="AE19" s="236"/>
      <c r="AF19" s="237"/>
      <c r="AG19" s="235"/>
      <c r="AH19" s="236"/>
      <c r="AI19" s="237"/>
      <c r="AJ19" s="235"/>
      <c r="AK19" s="236"/>
      <c r="AL19" s="237"/>
      <c r="AM19" s="235"/>
      <c r="AN19" s="236"/>
      <c r="AO19" s="237"/>
      <c r="AP19" s="106"/>
      <c r="AQ19" s="106"/>
    </row>
    <row r="20" spans="1:52" ht="15" customHeight="1">
      <c r="A20" s="43">
        <v>1</v>
      </c>
      <c r="B20" s="43">
        <v>62590</v>
      </c>
      <c r="C20" s="44">
        <v>44565.747916666667</v>
      </c>
      <c r="D20" s="43">
        <v>1.7</v>
      </c>
      <c r="E20" s="1"/>
      <c r="F20" s="299"/>
      <c r="G20" s="299"/>
      <c r="H20" s="299"/>
      <c r="I20" s="299"/>
      <c r="J20" s="299"/>
      <c r="K20" s="299"/>
      <c r="L20" s="94"/>
      <c r="M20" s="262" t="s">
        <v>7</v>
      </c>
      <c r="N20" s="263"/>
      <c r="O20" s="231" t="e">
        <f>VLOOKUP(O18,pour_data,5, FALSE)</f>
        <v>#N/A</v>
      </c>
      <c r="P20" s="232"/>
      <c r="Q20" s="233"/>
      <c r="R20" s="231" t="e">
        <f>VLOOKUP(R18,pour_data,5, FALSE)</f>
        <v>#N/A</v>
      </c>
      <c r="S20" s="232"/>
      <c r="T20" s="233"/>
      <c r="U20" s="231" t="e">
        <f>VLOOKUP(U18,pour_data,5, FALSE)</f>
        <v>#N/A</v>
      </c>
      <c r="V20" s="232"/>
      <c r="W20" s="233"/>
      <c r="X20" s="231" t="e">
        <f>VLOOKUP(X18,pour_data,5, FALSE)</f>
        <v>#N/A</v>
      </c>
      <c r="Y20" s="232"/>
      <c r="Z20" s="233"/>
      <c r="AA20" s="231" t="e">
        <f>VLOOKUP(AA18,pour_data,5, FALSE)</f>
        <v>#N/A</v>
      </c>
      <c r="AB20" s="232"/>
      <c r="AC20" s="233"/>
      <c r="AD20" s="231" t="e">
        <f>VLOOKUP(AD18,pour_data,5, FALSE)</f>
        <v>#N/A</v>
      </c>
      <c r="AE20" s="232"/>
      <c r="AF20" s="233"/>
      <c r="AG20" s="231" t="e">
        <f>VLOOKUP(AG18,pour_data,5, FALSE)</f>
        <v>#N/A</v>
      </c>
      <c r="AH20" s="232"/>
      <c r="AI20" s="233"/>
      <c r="AJ20" s="231" t="e">
        <f>VLOOKUP(AJ18,pour_data,5, FALSE)</f>
        <v>#N/A</v>
      </c>
      <c r="AK20" s="232"/>
      <c r="AL20" s="233"/>
      <c r="AM20" s="383" t="e">
        <f>VLOOKUP(AM18,pour_data,5, FALSE)</f>
        <v>#N/A</v>
      </c>
      <c r="AN20" s="384"/>
      <c r="AO20" s="385"/>
      <c r="AP20" s="10"/>
      <c r="AQ20" s="10"/>
      <c r="AR20" t="str">
        <f ca="1">CONCATENATE(AS57,AR57)</f>
        <v>,"pours":[{"trim":0,"no":"1","hold":null,"tonnes":null,"grade":"","op":"","time":null},{"trim":0,"no":"2","hold":null,"tonnes":null,"grade":"","op":"","time":null},{"trim":0,"no":"3","hold":null,"tonnes":null,"grade":"","op":"","time":null},{"trim":0,"no":"4","hold":null,"tonnes":null,"grade":"","op":"","time":null},{"trim":0,"no":"5","hold":null,"tonnes":null,"grade":"","op":"","time":null},{"trim":0,"no":"6","hold":null,"tonnes":null,"grade":"","op":"","time":null},{"trim":0,"no":"7","hold":null,"tonnes":null,"grade":"","op":"","time":null},{"trim":0,"no":"8","hold":null,"tonnes":null,"grade":"","op":"","time":null},{"trim":0,"no":"9","hold":null,"tonnes":null,"grade":"","op":"","time":null},{"trim":0,"no":"10","hold":null,"tonnes":null,"grade":"","op":"","time":null},{"trim":0,"no":"11","hold":null,"tonnes":null,"grade":"","op":"","time":null},{"trim":0,"no":"12","hold":null,"tonnes":null,"grade":"","op":"","time":null},{"trim":0,"no":"13","hold":null,"tonnes":null,"grade":"","op":"","time":null},{"trim":0,"no":"14","hold":null,"tonnes":null,"grade":"","op":"","time":null},{"trim":0,"no":"15","hold":null,"tonnes":null,"grade":"","op":"","time":null},{"trim":0,"no":"16","hold":null,"tonnes":null,"grade":"","op":"","time":null},{"trim":0,"no":"17","hold":null,"tonnes":null,"grade":"","op":"","time":null},{"trim":0,"no":"18","hold":null,"tonnes":null,"grade":"","op":"","time":null},{"trim":0,"no":"19","hold":null,"tonnes":null,"grade":"","op":"","time":null},{"trim":0,"no":"20","hold":null,"tonnes":null,"grade":"","op":"","time":null},{"trim":0,"no":"21","hold":null,"tonnes":null,"grade":"","op":"","time":null},{"trim":0,"no":"22","hold":null,"tonnes":null,"grade":"","op":"","time":null},{"trim":1,"no":"23","hold":null,"tonnes":null,"grade":"","op":"","time":null},{"trim":1,"no":"24","hold":null,"tonnes":null,"grade":"","op":"","time":null}],"drafts":[{"rem":"←Arrival Port Hedland→","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v>
      </c>
      <c r="AS20" t="str">
        <f ca="1">IF(ISERROR(AS20),AR20,IF(AR20&lt;&gt;AS20,AR20,AS20))</f>
        <v>,"pours":[{"trim":0,"no":"1","hold":null,"tonnes":null,"grade":"","op":"","time":null},{"trim":0,"no":"2","hold":null,"tonnes":null,"grade":"","op":"","time":null},{"trim":0,"no":"3","hold":null,"tonnes":null,"grade":"","op":"","time":null},{"trim":0,"no":"4","hold":null,"tonnes":null,"grade":"","op":"","time":null},{"trim":0,"no":"5","hold":null,"tonnes":null,"grade":"","op":"","time":null},{"trim":0,"no":"6","hold":null,"tonnes":null,"grade":"","op":"","time":null},{"trim":0,"no":"7","hold":null,"tonnes":null,"grade":"","op":"","time":null},{"trim":0,"no":"8","hold":null,"tonnes":null,"grade":"","op":"","time":null},{"trim":0,"no":"9","hold":null,"tonnes":null,"grade":"","op":"","time":null},{"trim":0,"no":"10","hold":null,"tonnes":null,"grade":"","op":"","time":null},{"trim":0,"no":"11","hold":null,"tonnes":null,"grade":"","op":"","time":null},{"trim":0,"no":"12","hold":null,"tonnes":null,"grade":"","op":"","time":null},{"trim":0,"no":"13","hold":null,"tonnes":null,"grade":"","op":"","time":null},{"trim":0,"no":"14","hold":null,"tonnes":null,"grade":"","op":"","time":null},{"trim":0,"no":"15","hold":null,"tonnes":null,"grade":"","op":"","time":null},{"trim":0,"no":"16","hold":null,"tonnes":null,"grade":"","op":"","time":null},{"trim":0,"no":"17","hold":null,"tonnes":null,"grade":"","op":"","time":null},{"trim":0,"no":"18","hold":null,"tonnes":null,"grade":"","op":"","time":null},{"trim":0,"no":"19","hold":null,"tonnes":null,"grade":"","op":"","time":null},{"trim":0,"no":"20","hold":null,"tonnes":null,"grade":"","op":"","time":null},{"trim":0,"no":"21","hold":null,"tonnes":null,"grade":"","op":"","time":null},{"trim":0,"no":"22","hold":null,"tonnes":null,"grade":"","op":"","time":null},{"trim":1,"no":"23","hold":null,"tonnes":null,"grade":"","op":"","time":null},{"trim":1,"no":"24","hold":null,"tonnes":null,"grade":"","op":"","time":null}],"drafts":[{"rem":"←Arrival Port Hedland→","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v>
      </c>
    </row>
    <row r="21" spans="1:52" ht="26.25" customHeight="1" thickBot="1">
      <c r="A21" s="43">
        <v>0</v>
      </c>
      <c r="B21" s="43">
        <v>62590</v>
      </c>
      <c r="C21" s="44">
        <v>44566.005555555559</v>
      </c>
      <c r="D21" s="43">
        <v>6.94</v>
      </c>
      <c r="E21" s="1"/>
      <c r="F21" s="299"/>
      <c r="G21" s="299"/>
      <c r="H21" s="299"/>
      <c r="I21" s="299"/>
      <c r="J21" s="299"/>
      <c r="K21" s="299"/>
      <c r="L21" s="94"/>
      <c r="M21" s="266" t="s">
        <v>173</v>
      </c>
      <c r="N21" s="267"/>
      <c r="O21" s="380">
        <f ca="1">SUMIF(pour_holds,O18,pour_tonnes)</f>
        <v>0</v>
      </c>
      <c r="P21" s="381"/>
      <c r="Q21" s="382"/>
      <c r="R21" s="380">
        <f ca="1">SUMIF(pour_holds,R18,pour_tonnes)</f>
        <v>0</v>
      </c>
      <c r="S21" s="381"/>
      <c r="T21" s="382"/>
      <c r="U21" s="380">
        <f ca="1">SUMIF(pour_holds,U18,pour_tonnes)</f>
        <v>0</v>
      </c>
      <c r="V21" s="381"/>
      <c r="W21" s="382"/>
      <c r="X21" s="380">
        <f ca="1">SUMIF(pour_holds,X18,pour_tonnes)</f>
        <v>0</v>
      </c>
      <c r="Y21" s="381"/>
      <c r="Z21" s="382"/>
      <c r="AA21" s="380">
        <f ca="1">SUMIF(pour_holds,AA18,pour_tonnes)</f>
        <v>0</v>
      </c>
      <c r="AB21" s="381"/>
      <c r="AC21" s="382"/>
      <c r="AD21" s="380">
        <f ca="1">SUMIF(pour_holds,AD18,pour_tonnes)</f>
        <v>0</v>
      </c>
      <c r="AE21" s="381"/>
      <c r="AF21" s="382"/>
      <c r="AG21" s="380">
        <f ca="1">SUMIF(pour_holds,AG18,pour_tonnes)</f>
        <v>0</v>
      </c>
      <c r="AH21" s="381"/>
      <c r="AI21" s="382"/>
      <c r="AJ21" s="380">
        <f ca="1">SUMIF(pour_holds,AJ18,pour_tonnes)</f>
        <v>0</v>
      </c>
      <c r="AK21" s="381"/>
      <c r="AL21" s="382"/>
      <c r="AM21" s="380">
        <f ca="1">SUMIF(pour_holds,AM18,pour_tonnes)</f>
        <v>0</v>
      </c>
      <c r="AN21" s="381"/>
      <c r="AO21" s="382"/>
      <c r="AP21" s="11"/>
      <c r="AQ21" s="11"/>
    </row>
    <row r="22" spans="1:52" ht="6.75" customHeight="1">
      <c r="A22" s="43">
        <v>1</v>
      </c>
      <c r="B22" s="43">
        <v>62590</v>
      </c>
      <c r="C22" s="44">
        <v>44566.268750000003</v>
      </c>
      <c r="D22" s="43">
        <v>0.79</v>
      </c>
      <c r="E22" s="1"/>
      <c r="F22" s="299"/>
      <c r="G22" s="299"/>
      <c r="H22" s="299"/>
      <c r="I22" s="299"/>
      <c r="J22" s="299"/>
      <c r="K22" s="299"/>
      <c r="L22" s="94"/>
      <c r="M22" s="94"/>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11"/>
      <c r="AQ22" s="11"/>
    </row>
    <row r="23" spans="1:52" ht="9" customHeight="1">
      <c r="A23" s="43">
        <v>0</v>
      </c>
      <c r="B23" s="43">
        <v>62590</v>
      </c>
      <c r="C23" s="44">
        <v>44566.534722222219</v>
      </c>
      <c r="D23" s="43">
        <v>6.43</v>
      </c>
      <c r="E23" s="1"/>
      <c r="F23" s="299"/>
      <c r="G23" s="299"/>
      <c r="H23" s="299"/>
      <c r="I23" s="299"/>
      <c r="J23" s="299"/>
      <c r="K23" s="299"/>
      <c r="L23" s="94"/>
      <c r="M23" s="94"/>
      <c r="N23" s="46"/>
      <c r="O23" s="328" t="str">
        <f ca="1">"{""version"":1,"&amp;AS2&amp;AS4&amp;AS10&amp;AS18&amp;AR18&amp;"},""cargo"":["&amp;AS6&amp;AS8&amp;"],""signatures"":{"&amp;AS26&amp;AR26&amp;"}"&amp;AS29&amp;AS57&amp;AR57&amp;"}"</f>
        <v>{"version":1,"revision":1,"date":"2022-10-04T18:23:04","vessel":"","imo":null,"voyage":"","residual":"","discharge":"","tpc":null,"loaders":1,"nomination":null,"draft":{"summer":null,"arrival":{"fore":null,"aft":null},"sailing":{"fore":null,"aft":null}},"cargo":[{"name":"","stowage":null,"target":null,"tolerance":null},{"name":"","stowage":null,"target":null,"tolerance":null}],"signatures":{"vessel":{"on":"","signed":"","by":""},"terminal":{"on":"","signed":"","by":""}},"ballast":{"total":null,"rate":null,"in_hold":""},"pours":[{"trim":0,"no":"1","hold":null,"tonnes":null,"grade":"","op":"","time":null},{"trim":0,"no":"2","hold":null,"tonnes":null,"grade":"","op":"","time":null},{"trim":0,"no":"3","hold":null,"tonnes":null,"grade":"","op":"","time":null},{"trim":0,"no":"4","hold":null,"tonnes":null,"grade":"","op":"","time":null},{"trim":0,"no":"5","hold":null,"tonnes":null,"grade":"","op":"","time":null},{"trim":0,"no":"6","hold":null,"tonnes":null,"grade":"","op":"","time":null},{"trim":0,"no":"7","hold":null,"tonnes":null,"grade":"","op":"","time":null},{"trim":0,"no":"8","hold":null,"tonnes":null,"grade":"","op":"","time":null},{"trim":0,"no":"9","hold":null,"tonnes":null,"grade":"","op":"","time":null},{"trim":0,"no":"10","hold":null,"tonnes":null,"grade":"","op":"","time":null},{"trim":0,"no":"11","hold":null,"tonnes":null,"grade":"","op":"","time":null},{"trim":0,"no":"12","hold":null,"tonnes":null,"grade":"","op":"","time":null},{"trim":0,"no":"13","hold":null,"tonnes":null,"grade":"","op":"","time":null},{"trim":0,"no":"14","hold":null,"tonnes":null,"grade":"","op":"","time":null},{"trim":0,"no":"15","hold":null,"tonnes":null,"grade":"","op":"","time":null},{"trim":0,"no":"16","hold":null,"tonnes":null,"grade":"","op":"","time":null},{"trim":0,"no":"17","hold":null,"tonnes":null,"grade":"","op":"","time":null},{"trim":0,"no":"18","hold":null,"tonnes":null,"grade":"","op":"","time":null},{"trim":0,"no":"19","hold":null,"tonnes":null,"grade":"","op":"","time":null},{"trim":0,"no":"20","hold":null,"tonnes":null,"grade":"","op":"","time":null},{"trim":0,"no":"21","hold":null,"tonnes":null,"grade":"","op":"","time":null},{"trim":0,"no":"22","hold":null,"tonnes":null,"grade":"","op":"","time":null},{"trim":1,"no":"23","hold":null,"tonnes":null,"grade":"","op":"","time":null},{"trim":1,"no":"24","hold":null,"tonnes":null,"grade":"","op":"","time":null}],"drafts":[{"rem":"←Arrival Port Hedland→","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v>
      </c>
      <c r="P23" s="328"/>
      <c r="Q23" s="31"/>
      <c r="R23" s="179" t="str">
        <f ca="1">IF(ISBLANK(S24),"",IF(Z24=S24,R23,NOW()))</f>
        <v/>
      </c>
      <c r="S23" s="179"/>
      <c r="T23" s="179"/>
      <c r="U23" s="179"/>
      <c r="V23" s="179"/>
      <c r="W23" s="179"/>
      <c r="X23" s="179"/>
      <c r="Y23" s="179"/>
      <c r="Z23" s="80">
        <f ca="1">IF(AA24="SomeImpossibleText","",IF(Z24=S24,Z23,NOW()))</f>
        <v>44342.686525810183</v>
      </c>
      <c r="AA23" s="32"/>
      <c r="AB23" s="179" t="str">
        <f ca="1">IF(ISBLANK(AC24),"",IF(AJ24=AC24,AB23,NOW()))</f>
        <v/>
      </c>
      <c r="AC23" s="179"/>
      <c r="AD23" s="179"/>
      <c r="AE23" s="179"/>
      <c r="AF23" s="179"/>
      <c r="AG23" s="179"/>
      <c r="AH23" s="179"/>
      <c r="AI23" s="179"/>
      <c r="AJ23" s="77" t="str">
        <f ca="1">IF(plan_date&gt;VesselDate," ","")</f>
        <v/>
      </c>
      <c r="AK23" s="47"/>
      <c r="AL23" s="47"/>
      <c r="AM23" s="47"/>
      <c r="AN23" s="47"/>
      <c r="AO23" s="47"/>
      <c r="AP23" s="47"/>
      <c r="AQ23" s="1"/>
      <c r="AR23" t="str">
        <f ca="1">"""on"":"&amp;IF(ISBLANK(TerminalDate),"null",CONCATENATE("""",TEXT(TerminalDate,"YYYY-MM-DDTHH:MM:SS"),""""))&amp;","</f>
        <v>"on":"",</v>
      </c>
      <c r="AS23" t="str">
        <f ca="1">"""on"":"&amp;IF(ISBLANK(VesselDate),"null",CONCATENATE("""",TEXT(VesselDate,"YYYY-MM-DDTHH:MM:SS"),""""))&amp;","</f>
        <v>"on":"",</v>
      </c>
    </row>
    <row r="24" spans="1:52" ht="52.5" customHeight="1">
      <c r="A24" s="43">
        <v>1</v>
      </c>
      <c r="B24" s="43">
        <v>62590</v>
      </c>
      <c r="C24" s="44">
        <v>44566.777777777781</v>
      </c>
      <c r="D24" s="43">
        <v>1.6</v>
      </c>
      <c r="E24" s="1"/>
      <c r="F24" s="299"/>
      <c r="G24" s="299"/>
      <c r="H24" s="299"/>
      <c r="I24" s="299"/>
      <c r="J24" s="299"/>
      <c r="K24" s="299"/>
      <c r="L24" s="94"/>
      <c r="M24" s="94"/>
      <c r="N24" s="67"/>
      <c r="O24" s="328"/>
      <c r="P24" s="328"/>
      <c r="Q24" s="85"/>
      <c r="R24" s="28" t="s">
        <v>41</v>
      </c>
      <c r="S24" s="182"/>
      <c r="T24" s="183"/>
      <c r="U24" s="183"/>
      <c r="V24" s="183"/>
      <c r="W24" s="183"/>
      <c r="X24" s="183"/>
      <c r="Y24" s="184"/>
      <c r="Z24" s="78">
        <f ca="1">IF(S24=Z24,Z24,S24)</f>
        <v>0</v>
      </c>
      <c r="AA24" s="110"/>
      <c r="AB24" s="28" t="s">
        <v>41</v>
      </c>
      <c r="AC24" s="182"/>
      <c r="AD24" s="183"/>
      <c r="AE24" s="183"/>
      <c r="AF24" s="183"/>
      <c r="AG24" s="183"/>
      <c r="AH24" s="183"/>
      <c r="AI24" s="184"/>
      <c r="AJ24" s="78">
        <f ca="1">IF(AC24=AJ24,AJ24,AC24)</f>
        <v>0</v>
      </c>
      <c r="AK24" s="86"/>
      <c r="AL24" s="47"/>
      <c r="AM24" s="47"/>
      <c r="AN24" s="47"/>
      <c r="AO24" s="47"/>
      <c r="AP24" s="93" t="s">
        <v>46</v>
      </c>
      <c r="AQ24" s="1"/>
      <c r="AR24" t="str">
        <f>"""signed"":"""&amp;S24&amp;""","</f>
        <v>"signed":"",</v>
      </c>
      <c r="AS24" t="str">
        <f>"""signed"":"""&amp;AC24&amp;""","</f>
        <v>"signed":"",</v>
      </c>
      <c r="AX24" s="99"/>
      <c r="AY24" s="98"/>
      <c r="AZ24" s="97" t="s">
        <v>175</v>
      </c>
    </row>
    <row r="25" spans="1:52" ht="14.5">
      <c r="A25" s="43">
        <v>0</v>
      </c>
      <c r="B25" s="43">
        <v>62590</v>
      </c>
      <c r="C25" s="44">
        <v>44567.036111111112</v>
      </c>
      <c r="D25" s="43">
        <v>6.89</v>
      </c>
      <c r="E25" s="1"/>
      <c r="F25" s="299"/>
      <c r="G25" s="299"/>
      <c r="H25" s="299"/>
      <c r="I25" s="299"/>
      <c r="J25" s="299"/>
      <c r="K25" s="299"/>
      <c r="L25" s="94"/>
      <c r="M25" s="94"/>
      <c r="N25" s="46"/>
      <c r="O25" s="328"/>
      <c r="P25" s="328"/>
      <c r="Q25" s="32"/>
      <c r="R25" s="319" t="str">
        <f>IF(ISBLANK(S24),"",CONCATENATE(UPPER(S24)," (",Z25,")"))</f>
        <v/>
      </c>
      <c r="S25" s="319"/>
      <c r="T25" s="319"/>
      <c r="U25" s="319"/>
      <c r="V25" s="319"/>
      <c r="W25" s="319"/>
      <c r="X25" s="319"/>
      <c r="Y25" s="319"/>
      <c r="Z25" s="81" t="str">
        <f ca="1">IF(R23=Z23,Z25,IF(ISERROR(GetOrg),"", GetOrg)&amp;" / "&amp;IF(ISERROR(GetUser),"", GetUser))</f>
        <v xml:space="preserve"> / </v>
      </c>
      <c r="AA25" s="32"/>
      <c r="AB25" s="181" t="str">
        <f>IF(ISBLANK(AC24),"",CONCATENATE(UPPER(AC24)," (",AJ25,")"))</f>
        <v/>
      </c>
      <c r="AC25" s="181"/>
      <c r="AD25" s="181"/>
      <c r="AE25" s="181"/>
      <c r="AF25" s="181"/>
      <c r="AG25" s="181"/>
      <c r="AH25" s="181"/>
      <c r="AI25" s="181"/>
      <c r="AJ25" s="79" t="e">
        <f ca="1">IF(AJ23=AB23,AJ25,IF(ISERROR(GetOrg),"", GetOrg)&amp;" / "&amp;IF(ISERROR(GetUser),"", GetUser))</f>
        <v>#N/A</v>
      </c>
      <c r="AK25" s="47"/>
      <c r="AL25" s="47"/>
      <c r="AM25" s="47"/>
      <c r="AN25" s="47"/>
      <c r="AO25" s="47"/>
      <c r="AP25" s="93" t="s">
        <v>47</v>
      </c>
      <c r="AQ25" s="1"/>
      <c r="AR25" t="str">
        <f>"""by"":"""&amp;TerminalUser&amp;""""</f>
        <v>"by":""</v>
      </c>
      <c r="AS25" t="str">
        <f>"""by"":"""&amp;VesselUser&amp;""""</f>
        <v>"by":""</v>
      </c>
    </row>
    <row r="26" spans="1:52" ht="19.5" customHeight="1">
      <c r="A26" s="43">
        <v>1</v>
      </c>
      <c r="B26" s="43">
        <v>62590</v>
      </c>
      <c r="C26" s="44">
        <v>44567.296527777777</v>
      </c>
      <c r="D26" s="43">
        <v>0.87</v>
      </c>
      <c r="E26" s="1"/>
      <c r="F26" s="299"/>
      <c r="G26" s="299"/>
      <c r="H26" s="299"/>
      <c r="I26" s="299"/>
      <c r="J26" s="299"/>
      <c r="K26" s="299"/>
      <c r="L26" s="94"/>
      <c r="M26" s="94"/>
      <c r="N26" s="46"/>
      <c r="O26" s="328"/>
      <c r="P26" s="328"/>
      <c r="Q26" s="33"/>
      <c r="R26" s="185" t="s">
        <v>150</v>
      </c>
      <c r="S26" s="185"/>
      <c r="T26" s="185"/>
      <c r="U26" s="185"/>
      <c r="V26" s="185"/>
      <c r="W26" s="185"/>
      <c r="X26" s="185"/>
      <c r="Y26" s="185"/>
      <c r="Z26" s="33"/>
      <c r="AA26" s="33"/>
      <c r="AB26" s="180" t="s">
        <v>149</v>
      </c>
      <c r="AC26" s="180"/>
      <c r="AD26" s="180"/>
      <c r="AE26" s="180"/>
      <c r="AF26" s="180"/>
      <c r="AG26" s="180"/>
      <c r="AH26" s="180"/>
      <c r="AI26" s="180"/>
      <c r="AK26" s="86">
        <v>-1</v>
      </c>
      <c r="AL26" s="86">
        <v>-1</v>
      </c>
      <c r="AM26" s="47"/>
      <c r="AN26" s="47"/>
      <c r="AO26" s="47"/>
      <c r="AP26" s="93"/>
      <c r="AQ26" s="1"/>
      <c r="AR26" t="str">
        <f ca="1">"""terminal"":{" &amp;AR23&amp;AR24&amp;AR25&amp;"}"</f>
        <v>"terminal":{"on":"","signed":"","by":""}</v>
      </c>
      <c r="AS26" t="str">
        <f ca="1">"""vessel"":{" &amp;AS23&amp;AS24&amp;AS25&amp;"},"</f>
        <v>"vessel":{"on":"","signed":"","by":""},</v>
      </c>
    </row>
    <row r="27" spans="1:52" ht="8.25" customHeight="1">
      <c r="A27" s="43">
        <v>0</v>
      </c>
      <c r="B27" s="43">
        <v>62590</v>
      </c>
      <c r="C27" s="44">
        <v>44567.561805555553</v>
      </c>
      <c r="D27" s="43">
        <v>6.44</v>
      </c>
      <c r="F27" s="72"/>
      <c r="G27" s="72"/>
      <c r="H27" s="72"/>
      <c r="I27" s="72"/>
      <c r="J27" s="72"/>
      <c r="K27" s="72"/>
      <c r="L27" s="72"/>
      <c r="M27" s="72"/>
      <c r="O27" s="320"/>
      <c r="P27" s="320"/>
      <c r="Q27" s="320"/>
      <c r="R27" s="320"/>
      <c r="T27" s="89"/>
      <c r="U27" s="89"/>
      <c r="V27" s="89"/>
      <c r="Y27" s="320"/>
      <c r="Z27" s="320"/>
      <c r="AB27" s="90"/>
      <c r="AD27" s="89"/>
      <c r="AE27" s="89"/>
      <c r="AF27" s="89"/>
      <c r="AI27" s="320"/>
      <c r="AJ27" s="320"/>
      <c r="AL27" s="90"/>
      <c r="AN27" s="89"/>
      <c r="AO27" s="89"/>
      <c r="AP27" s="89"/>
    </row>
    <row r="28" spans="1:52" ht="15.75" customHeight="1">
      <c r="A28" s="43">
        <v>1</v>
      </c>
      <c r="B28" s="43">
        <v>62590</v>
      </c>
      <c r="C28" s="44">
        <v>44567.806944444441</v>
      </c>
      <c r="D28" s="43">
        <v>1.65</v>
      </c>
      <c r="E28" s="1"/>
      <c r="F28" s="300" t="s">
        <v>5</v>
      </c>
      <c r="G28" s="301"/>
      <c r="H28" s="302"/>
      <c r="I28" s="306" t="s">
        <v>6</v>
      </c>
      <c r="J28" s="307"/>
      <c r="K28" s="307"/>
      <c r="L28" s="308"/>
      <c r="M28" s="259" t="s">
        <v>7</v>
      </c>
      <c r="N28" s="283" t="s">
        <v>8</v>
      </c>
      <c r="O28" s="284"/>
      <c r="P28" s="284"/>
      <c r="Q28" s="284"/>
      <c r="R28" s="284"/>
      <c r="S28" s="284"/>
      <c r="T28" s="285"/>
      <c r="U28" s="224" t="s">
        <v>98</v>
      </c>
      <c r="V28" s="225"/>
      <c r="W28" s="306" t="s">
        <v>9</v>
      </c>
      <c r="X28" s="307"/>
      <c r="Y28" s="307"/>
      <c r="Z28" s="307"/>
      <c r="AA28" s="307"/>
      <c r="AB28" s="308"/>
      <c r="AC28" s="292" t="s">
        <v>108</v>
      </c>
      <c r="AD28" s="293"/>
      <c r="AE28" s="293"/>
      <c r="AF28" s="293"/>
      <c r="AG28" s="293"/>
      <c r="AH28" s="294"/>
      <c r="AI28" s="224" t="s">
        <v>11</v>
      </c>
      <c r="AJ28" s="225"/>
      <c r="AK28" s="224" t="s">
        <v>12</v>
      </c>
      <c r="AL28" s="225"/>
      <c r="AM28" s="234" t="s">
        <v>109</v>
      </c>
      <c r="AN28" s="234"/>
      <c r="AO28" s="234"/>
      <c r="AP28" s="234"/>
      <c r="AQ28" s="68"/>
    </row>
    <row r="29" spans="1:52" ht="15" customHeight="1" thickBot="1">
      <c r="A29" s="43">
        <v>0</v>
      </c>
      <c r="B29" s="43">
        <v>62590</v>
      </c>
      <c r="C29" s="44">
        <v>44568.063888888886</v>
      </c>
      <c r="D29" s="43">
        <v>6.7</v>
      </c>
      <c r="E29" s="1"/>
      <c r="F29" s="303"/>
      <c r="G29" s="304"/>
      <c r="H29" s="305"/>
      <c r="I29" s="309"/>
      <c r="J29" s="310"/>
      <c r="K29" s="310"/>
      <c r="L29" s="311"/>
      <c r="M29" s="260"/>
      <c r="N29" s="224" t="s">
        <v>10</v>
      </c>
      <c r="O29" s="282"/>
      <c r="P29" s="282"/>
      <c r="Q29" s="282"/>
      <c r="R29" s="225"/>
      <c r="S29" s="280"/>
      <c r="T29" s="281"/>
      <c r="U29" s="268"/>
      <c r="V29" s="269"/>
      <c r="W29" s="309"/>
      <c r="X29" s="310"/>
      <c r="Y29" s="310"/>
      <c r="Z29" s="310"/>
      <c r="AA29" s="310"/>
      <c r="AB29" s="311"/>
      <c r="AC29" s="239" t="s">
        <v>15</v>
      </c>
      <c r="AD29" s="239"/>
      <c r="AE29" s="239" t="s">
        <v>16</v>
      </c>
      <c r="AF29" s="239"/>
      <c r="AG29" s="239" t="s">
        <v>17</v>
      </c>
      <c r="AH29" s="239"/>
      <c r="AI29" s="226"/>
      <c r="AJ29" s="227"/>
      <c r="AK29" s="226"/>
      <c r="AL29" s="227"/>
      <c r="AM29" s="234" t="s">
        <v>18</v>
      </c>
      <c r="AN29" s="234"/>
      <c r="AO29" s="234" t="s">
        <v>19</v>
      </c>
      <c r="AP29" s="234"/>
      <c r="AQ29" s="7"/>
      <c r="AS29" t="str">
        <f>",""ballast"":{""total"":"&amp;IF(ISBLANK(R30),"null",R30)&amp;",""rate"":"&amp;IF(ISBLANK(AK2),"null",AK2)&amp;",""in_hold"":"""&amp;S29&amp;"""}"</f>
        <v>,"ballast":{"total":null,"rate":null,"in_hold":""}</v>
      </c>
    </row>
    <row r="30" spans="1:52" ht="17" thickBot="1">
      <c r="A30" s="43">
        <v>1</v>
      </c>
      <c r="B30" s="43">
        <v>62590</v>
      </c>
      <c r="C30" s="44">
        <v>44568.322916666664</v>
      </c>
      <c r="D30" s="43">
        <v>1.0900000000000001</v>
      </c>
      <c r="E30" s="1"/>
      <c r="F30" s="275" t="s">
        <v>32</v>
      </c>
      <c r="G30" s="276"/>
      <c r="H30" s="50" t="s">
        <v>33</v>
      </c>
      <c r="I30" s="239" t="s">
        <v>13</v>
      </c>
      <c r="J30" s="239"/>
      <c r="K30" s="239" t="s">
        <v>14</v>
      </c>
      <c r="L30" s="239"/>
      <c r="M30" s="261"/>
      <c r="N30" s="283" t="s">
        <v>20</v>
      </c>
      <c r="O30" s="284"/>
      <c r="P30" s="284"/>
      <c r="Q30" s="284"/>
      <c r="R30" s="286"/>
      <c r="S30" s="287"/>
      <c r="T30" s="70" t="s">
        <v>21</v>
      </c>
      <c r="U30" s="226"/>
      <c r="V30" s="227"/>
      <c r="W30" s="317" t="s">
        <v>22</v>
      </c>
      <c r="X30" s="318"/>
      <c r="Y30" s="318"/>
      <c r="Z30" s="318"/>
      <c r="AA30" s="318"/>
      <c r="AB30" s="318"/>
      <c r="AC30" s="189"/>
      <c r="AD30" s="190"/>
      <c r="AE30" s="189"/>
      <c r="AF30" s="190"/>
      <c r="AG30" s="189"/>
      <c r="AH30" s="190"/>
      <c r="AI30" s="210" t="str">
        <f>IF(AG30 &lt;&gt;"", AG30-AC30, "")</f>
        <v/>
      </c>
      <c r="AJ30" s="211"/>
      <c r="AK30" s="189"/>
      <c r="AL30" s="190"/>
      <c r="AM30" s="196"/>
      <c r="AN30" s="197"/>
      <c r="AO30" s="196"/>
      <c r="AP30" s="197"/>
      <c r="AQ30" s="12"/>
      <c r="AR30" t="str">
        <f ca="1">"{""rem"":"""&amp;OFFSET(AI30,0,-12)&amp;""",""fore"":"&amp;IF(ISBLANK(OFFSET(AI30,0,-6)),"null",OFFSET(AI30,0,-6))&amp;",""mid"":"&amp;IF(ISBLANK(OFFSET(AI30,0,-4)),"null",OFFSET(AI30,0,-4))&amp;",""aft"":"&amp;IF(ISBLANK(OFFSET(AI30,0,-2)),"null",OFFSET(AI30,0,-2))&amp;",""air"":"&amp;IF(ISBLANK(OFFSET(AI30,0,2)),"null",OFFSET(AI30,0,2))&amp;",""bm"":"&amp;IF(ISBLANK(OFFSET(AI30,0,4)),"null",OFFSET(AI30,0,4))&amp;",""sf"":"&amp;IF(ISBLANK(OFFSET(AI30,0,6)),"null",OFFSET(AI30,0,6))&amp;"},"</f>
        <v>{"rem":"←Arrival Port Hedland→","fore":null,"mid":null,"aft":null,"air":null,"bm":null,"sf":null},</v>
      </c>
    </row>
    <row r="31" spans="1:52" ht="16.5">
      <c r="A31" s="43">
        <v>0</v>
      </c>
      <c r="B31" s="43">
        <v>62590</v>
      </c>
      <c r="C31" s="44">
        <v>44568.586805555555</v>
      </c>
      <c r="D31" s="43">
        <v>6.37</v>
      </c>
      <c r="E31" s="1"/>
      <c r="F31" s="238">
        <v>1</v>
      </c>
      <c r="G31" s="238"/>
      <c r="H31" s="29"/>
      <c r="I31" s="200"/>
      <c r="J31" s="201"/>
      <c r="K31" s="200"/>
      <c r="L31" s="201"/>
      <c r="M31" s="71"/>
      <c r="N31" s="240"/>
      <c r="O31" s="241"/>
      <c r="P31" s="241"/>
      <c r="Q31" s="241"/>
      <c r="R31" s="241"/>
      <c r="S31" s="241"/>
      <c r="T31" s="242"/>
      <c r="U31" s="188"/>
      <c r="V31" s="186"/>
      <c r="W31" s="177"/>
      <c r="X31" s="178"/>
      <c r="Y31" s="178"/>
      <c r="Z31" s="178"/>
      <c r="AA31" s="178"/>
      <c r="AB31" s="178"/>
      <c r="AC31" s="189"/>
      <c r="AD31" s="190"/>
      <c r="AE31" s="189"/>
      <c r="AF31" s="190"/>
      <c r="AG31" s="189"/>
      <c r="AH31" s="190"/>
      <c r="AI31" s="210" t="str">
        <f>IF(AG31 &lt;&gt;"", AG31-AC31, "")</f>
        <v/>
      </c>
      <c r="AJ31" s="211"/>
      <c r="AK31" s="189"/>
      <c r="AL31" s="190"/>
      <c r="AM31" s="196"/>
      <c r="AN31" s="197"/>
      <c r="AO31" s="196"/>
      <c r="AP31" s="197"/>
      <c r="AQ31" s="12"/>
      <c r="AR31" t="str">
        <f t="shared" ref="AR31:AR54" ca="1" si="0">"{""rem"":"""&amp;OFFSET(AI31,0,-12)&amp;""",""fore"":"&amp;IF(ISBLANK(OFFSET(AI31,0,-6)),"null",OFFSET(AI31,0,-6))&amp;",""mid"":"&amp;IF(ISBLANK(OFFSET(AI31,0,-4)),"null",OFFSET(AI31,0,-4))&amp;",""aft"":"&amp;IF(ISBLANK(OFFSET(AI31,0,-2)),"null",OFFSET(AI31,0,-2))&amp;",""air"":"&amp;IF(ISBLANK(OFFSET(AI31,0,2)),"null",OFFSET(AI31,0,2))&amp;",""bm"":"&amp;IF(ISBLANK(OFFSET(AI31,0,4)),"null",OFFSET(AI31,0,4))&amp;",""sf"":"&amp;IF(ISBLANK(OFFSET(AI31,0,6)),"null",OFFSET(AI31,0,6))&amp;"},"</f>
        <v>{"rem":"","fore":null,"mid":null,"aft":null,"air":null,"bm":null,"sf":null},</v>
      </c>
      <c r="AS31" t="str">
        <f t="shared" ref="AS31:AS52" ca="1" si="1">"{""trim"":0,""no"":"""&amp;F31&amp;OFFSET(F31,0,1)&amp;""",""hold"":"&amp;IF(ISBLANK(OFFSET(F31,0,3)),"null",OFFSET(F31,0,3))&amp;",""tonnes"":"&amp;IF(ISBLANK(OFFSET(F31,0,5)),"null",OFFSET(F31,0,5))&amp;",""grade"":"""&amp;IF(TRIM(OFFSET(F31,0,7))="","",VLOOKUP(OFFSET(F31,0,7),grade_lookup,2,FALSE))&amp;""",""op"":"""&amp;OFFSET(F31,0,8)&amp;""",""time"":"&amp;IF(ISBLANK(OFFSET(F31,0,15)),"null",OFFSET(F31,0,15))&amp;"},"</f>
        <v>{"trim":0,"no":"1","hold":null,"tonnes":null,"grade":"","op":"","time":null},</v>
      </c>
    </row>
    <row r="32" spans="1:52" ht="16.5">
      <c r="A32" s="43">
        <v>1</v>
      </c>
      <c r="B32" s="43">
        <v>62590</v>
      </c>
      <c r="C32" s="44">
        <v>44568.834722222222</v>
      </c>
      <c r="D32" s="43">
        <v>1.82</v>
      </c>
      <c r="E32" s="1"/>
      <c r="F32" s="238">
        <f>IF(H31&lt;&gt;"",F31,F31+1)</f>
        <v>2</v>
      </c>
      <c r="G32" s="238"/>
      <c r="H32" s="29"/>
      <c r="I32" s="198"/>
      <c r="J32" s="199"/>
      <c r="K32" s="200"/>
      <c r="L32" s="201"/>
      <c r="M32" s="71"/>
      <c r="N32" s="240"/>
      <c r="O32" s="241"/>
      <c r="P32" s="241"/>
      <c r="Q32" s="241"/>
      <c r="R32" s="241"/>
      <c r="S32" s="241"/>
      <c r="T32" s="242"/>
      <c r="U32" s="188"/>
      <c r="V32" s="186"/>
      <c r="W32" s="288"/>
      <c r="X32" s="289"/>
      <c r="Y32" s="289"/>
      <c r="Z32" s="289"/>
      <c r="AA32" s="289"/>
      <c r="AB32" s="289"/>
      <c r="AC32" s="189"/>
      <c r="AD32" s="190"/>
      <c r="AE32" s="189"/>
      <c r="AF32" s="190"/>
      <c r="AG32" s="189"/>
      <c r="AH32" s="190"/>
      <c r="AI32" s="210" t="str">
        <f t="shared" ref="AI32:AI48" si="2">IF(AG32 &lt;&gt;"", AG32-AC32, "")</f>
        <v/>
      </c>
      <c r="AJ32" s="211"/>
      <c r="AK32" s="189"/>
      <c r="AL32" s="190"/>
      <c r="AM32" s="196"/>
      <c r="AN32" s="197"/>
      <c r="AO32" s="196"/>
      <c r="AP32" s="197"/>
      <c r="AQ32" s="12"/>
      <c r="AR32" t="str">
        <f t="shared" ca="1" si="0"/>
        <v>{"rem":"","fore":null,"mid":null,"aft":null,"air":null,"bm":null,"sf":null},</v>
      </c>
      <c r="AS32" t="str">
        <f t="shared" ca="1" si="1"/>
        <v>{"trim":0,"no":"2","hold":null,"tonnes":null,"grade":"","op":"","time":null},</v>
      </c>
    </row>
    <row r="33" spans="1:45" ht="16.5">
      <c r="A33" s="43">
        <v>0</v>
      </c>
      <c r="B33" s="43">
        <v>62590</v>
      </c>
      <c r="C33" s="44">
        <v>44569.091666666667</v>
      </c>
      <c r="D33" s="43">
        <v>6.4</v>
      </c>
      <c r="E33" s="1"/>
      <c r="F33" s="238">
        <f t="shared" ref="F33:F48" si="3">IF(H32&lt;&gt;"",F31+1,IF(F32=F31,F32+1,F31+2))</f>
        <v>3</v>
      </c>
      <c r="G33" s="238"/>
      <c r="H33" s="29"/>
      <c r="I33" s="198"/>
      <c r="J33" s="199"/>
      <c r="K33" s="200"/>
      <c r="L33" s="201"/>
      <c r="M33" s="71"/>
      <c r="N33" s="240"/>
      <c r="O33" s="241"/>
      <c r="P33" s="241"/>
      <c r="Q33" s="241"/>
      <c r="R33" s="241"/>
      <c r="S33" s="241"/>
      <c r="T33" s="242"/>
      <c r="U33" s="188"/>
      <c r="V33" s="186"/>
      <c r="W33" s="177"/>
      <c r="X33" s="178"/>
      <c r="Y33" s="178"/>
      <c r="Z33" s="178"/>
      <c r="AA33" s="178"/>
      <c r="AB33" s="178"/>
      <c r="AC33" s="189"/>
      <c r="AD33" s="190"/>
      <c r="AE33" s="189"/>
      <c r="AF33" s="190"/>
      <c r="AG33" s="189"/>
      <c r="AH33" s="190"/>
      <c r="AI33" s="210" t="str">
        <f>IF(AG33 &lt;&gt;"", AG33-AC33, "")</f>
        <v/>
      </c>
      <c r="AJ33" s="211"/>
      <c r="AK33" s="189"/>
      <c r="AL33" s="190"/>
      <c r="AM33" s="196"/>
      <c r="AN33" s="197"/>
      <c r="AO33" s="196"/>
      <c r="AP33" s="197"/>
      <c r="AQ33" s="12"/>
      <c r="AR33" t="str">
        <f t="shared" ca="1" si="0"/>
        <v>{"rem":"","fore":null,"mid":null,"aft":null,"air":null,"bm":null,"sf":null},</v>
      </c>
      <c r="AS33" t="str">
        <f t="shared" ca="1" si="1"/>
        <v>{"trim":0,"no":"3","hold":null,"tonnes":null,"grade":"","op":"","time":null},</v>
      </c>
    </row>
    <row r="34" spans="1:45" ht="16.5">
      <c r="A34" s="43">
        <v>1</v>
      </c>
      <c r="B34" s="43">
        <v>62590</v>
      </c>
      <c r="C34" s="44">
        <v>44569.349305555559</v>
      </c>
      <c r="D34" s="43">
        <v>1.43</v>
      </c>
      <c r="E34" s="1"/>
      <c r="F34" s="238">
        <f t="shared" si="3"/>
        <v>4</v>
      </c>
      <c r="G34" s="238"/>
      <c r="H34" s="29"/>
      <c r="I34" s="198"/>
      <c r="J34" s="199"/>
      <c r="K34" s="200"/>
      <c r="L34" s="201"/>
      <c r="M34" s="71"/>
      <c r="N34" s="177"/>
      <c r="O34" s="178"/>
      <c r="P34" s="178"/>
      <c r="Q34" s="178"/>
      <c r="R34" s="178"/>
      <c r="S34" s="178"/>
      <c r="T34" s="195"/>
      <c r="U34" s="188"/>
      <c r="V34" s="186"/>
      <c r="W34" s="177"/>
      <c r="X34" s="178"/>
      <c r="Y34" s="178"/>
      <c r="Z34" s="178"/>
      <c r="AA34" s="178"/>
      <c r="AB34" s="178"/>
      <c r="AC34" s="189"/>
      <c r="AD34" s="190"/>
      <c r="AE34" s="189"/>
      <c r="AF34" s="190"/>
      <c r="AG34" s="189"/>
      <c r="AH34" s="190"/>
      <c r="AI34" s="210" t="str">
        <f t="shared" si="2"/>
        <v/>
      </c>
      <c r="AJ34" s="211"/>
      <c r="AK34" s="189"/>
      <c r="AL34" s="190"/>
      <c r="AM34" s="196"/>
      <c r="AN34" s="197"/>
      <c r="AO34" s="196"/>
      <c r="AP34" s="197"/>
      <c r="AQ34" s="12"/>
      <c r="AR34" t="str">
        <f t="shared" ca="1" si="0"/>
        <v>{"rem":"","fore":null,"mid":null,"aft":null,"air":null,"bm":null,"sf":null},</v>
      </c>
      <c r="AS34" t="str">
        <f t="shared" ca="1" si="1"/>
        <v>{"trim":0,"no":"4","hold":null,"tonnes":null,"grade":"","op":"","time":null},</v>
      </c>
    </row>
    <row r="35" spans="1:45" ht="16.5">
      <c r="A35" s="43">
        <v>0</v>
      </c>
      <c r="B35" s="43">
        <v>62590</v>
      </c>
      <c r="C35" s="44">
        <v>44569.611805555556</v>
      </c>
      <c r="D35" s="43">
        <v>6.22</v>
      </c>
      <c r="E35" s="1"/>
      <c r="F35" s="238">
        <f t="shared" si="3"/>
        <v>5</v>
      </c>
      <c r="G35" s="238"/>
      <c r="H35" s="29"/>
      <c r="I35" s="198"/>
      <c r="J35" s="199"/>
      <c r="K35" s="200"/>
      <c r="L35" s="201"/>
      <c r="M35" s="71"/>
      <c r="N35" s="177"/>
      <c r="O35" s="178"/>
      <c r="P35" s="178"/>
      <c r="Q35" s="178"/>
      <c r="R35" s="178"/>
      <c r="S35" s="178"/>
      <c r="T35" s="195"/>
      <c r="U35" s="188"/>
      <c r="V35" s="186"/>
      <c r="W35" s="177"/>
      <c r="X35" s="178"/>
      <c r="Y35" s="178"/>
      <c r="Z35" s="178"/>
      <c r="AA35" s="178"/>
      <c r="AB35" s="178"/>
      <c r="AC35" s="189"/>
      <c r="AD35" s="190"/>
      <c r="AE35" s="189"/>
      <c r="AF35" s="190"/>
      <c r="AG35" s="189"/>
      <c r="AH35" s="190"/>
      <c r="AI35" s="210" t="str">
        <f t="shared" si="2"/>
        <v/>
      </c>
      <c r="AJ35" s="211"/>
      <c r="AK35" s="189"/>
      <c r="AL35" s="190"/>
      <c r="AM35" s="196"/>
      <c r="AN35" s="197"/>
      <c r="AO35" s="196"/>
      <c r="AP35" s="197"/>
      <c r="AQ35" s="12"/>
      <c r="AR35" t="str">
        <f t="shared" ca="1" si="0"/>
        <v>{"rem":"","fore":null,"mid":null,"aft":null,"air":null,"bm":null,"sf":null},</v>
      </c>
      <c r="AS35" t="str">
        <f t="shared" ca="1" si="1"/>
        <v>{"trim":0,"no":"5","hold":null,"tonnes":null,"grade":"","op":"","time":null},</v>
      </c>
    </row>
    <row r="36" spans="1:45" ht="16.5">
      <c r="A36" s="43">
        <v>1</v>
      </c>
      <c r="B36" s="43">
        <v>62590</v>
      </c>
      <c r="C36" s="44">
        <v>44569.863888888889</v>
      </c>
      <c r="D36" s="43">
        <v>2.1</v>
      </c>
      <c r="E36" s="1"/>
      <c r="F36" s="238">
        <f t="shared" si="3"/>
        <v>6</v>
      </c>
      <c r="G36" s="238"/>
      <c r="H36" s="29"/>
      <c r="I36" s="198"/>
      <c r="J36" s="199"/>
      <c r="K36" s="200"/>
      <c r="L36" s="201"/>
      <c r="M36" s="71"/>
      <c r="N36" s="177"/>
      <c r="O36" s="178"/>
      <c r="P36" s="178"/>
      <c r="Q36" s="178"/>
      <c r="R36" s="178"/>
      <c r="S36" s="178"/>
      <c r="T36" s="195"/>
      <c r="U36" s="188"/>
      <c r="V36" s="186"/>
      <c r="W36" s="177"/>
      <c r="X36" s="178"/>
      <c r="Y36" s="178"/>
      <c r="Z36" s="178"/>
      <c r="AA36" s="178"/>
      <c r="AB36" s="195"/>
      <c r="AC36" s="189"/>
      <c r="AD36" s="190"/>
      <c r="AE36" s="189"/>
      <c r="AF36" s="190"/>
      <c r="AG36" s="189"/>
      <c r="AH36" s="190"/>
      <c r="AI36" s="210" t="str">
        <f>IF(AG36 &lt;&gt;"", AG36-AC36, "")</f>
        <v/>
      </c>
      <c r="AJ36" s="211"/>
      <c r="AK36" s="189"/>
      <c r="AL36" s="190"/>
      <c r="AM36" s="196"/>
      <c r="AN36" s="197"/>
      <c r="AO36" s="196"/>
      <c r="AP36" s="197"/>
      <c r="AQ36" s="12"/>
      <c r="AR36" t="str">
        <f t="shared" ca="1" si="0"/>
        <v>{"rem":"","fore":null,"mid":null,"aft":null,"air":null,"bm":null,"sf":null},</v>
      </c>
      <c r="AS36" t="str">
        <f t="shared" ca="1" si="1"/>
        <v>{"trim":0,"no":"6","hold":null,"tonnes":null,"grade":"","op":"","time":null},</v>
      </c>
    </row>
    <row r="37" spans="1:45" ht="16.5">
      <c r="A37" s="43">
        <v>0</v>
      </c>
      <c r="B37" s="43">
        <v>62590</v>
      </c>
      <c r="C37" s="44">
        <v>44570.118055555555</v>
      </c>
      <c r="D37" s="43">
        <v>6.01</v>
      </c>
      <c r="E37" s="1"/>
      <c r="F37" s="238">
        <f t="shared" si="3"/>
        <v>7</v>
      </c>
      <c r="G37" s="238"/>
      <c r="H37" s="29"/>
      <c r="I37" s="198"/>
      <c r="J37" s="199"/>
      <c r="K37" s="200"/>
      <c r="L37" s="201"/>
      <c r="M37" s="71"/>
      <c r="N37" s="177"/>
      <c r="O37" s="178"/>
      <c r="P37" s="178"/>
      <c r="Q37" s="178"/>
      <c r="R37" s="178"/>
      <c r="S37" s="178"/>
      <c r="T37" s="195"/>
      <c r="U37" s="188"/>
      <c r="V37" s="186"/>
      <c r="W37" s="177"/>
      <c r="X37" s="178"/>
      <c r="Y37" s="178"/>
      <c r="Z37" s="178"/>
      <c r="AA37" s="178"/>
      <c r="AB37" s="178"/>
      <c r="AC37" s="189"/>
      <c r="AD37" s="190"/>
      <c r="AE37" s="189"/>
      <c r="AF37" s="190"/>
      <c r="AG37" s="189"/>
      <c r="AH37" s="190"/>
      <c r="AI37" s="210" t="str">
        <f>IF(AG37 &lt;&gt;"", AG37-AC37, "")</f>
        <v/>
      </c>
      <c r="AJ37" s="211"/>
      <c r="AK37" s="189"/>
      <c r="AL37" s="190"/>
      <c r="AM37" s="196"/>
      <c r="AN37" s="197"/>
      <c r="AO37" s="196"/>
      <c r="AP37" s="197"/>
      <c r="AQ37" s="12"/>
      <c r="AR37" t="str">
        <f t="shared" ca="1" si="0"/>
        <v>{"rem":"","fore":null,"mid":null,"aft":null,"air":null,"bm":null,"sf":null},</v>
      </c>
      <c r="AS37" t="str">
        <f t="shared" ca="1" si="1"/>
        <v>{"trim":0,"no":"7","hold":null,"tonnes":null,"grade":"","op":"","time":null},</v>
      </c>
    </row>
    <row r="38" spans="1:45" ht="16.5" customHeight="1">
      <c r="A38" s="43">
        <v>1</v>
      </c>
      <c r="B38" s="43">
        <v>62590</v>
      </c>
      <c r="C38" s="44">
        <v>44570.375</v>
      </c>
      <c r="D38" s="43">
        <v>1.86</v>
      </c>
      <c r="E38" s="1"/>
      <c r="F38" s="238">
        <f t="shared" si="3"/>
        <v>8</v>
      </c>
      <c r="G38" s="238"/>
      <c r="H38" s="29"/>
      <c r="I38" s="198"/>
      <c r="J38" s="199"/>
      <c r="K38" s="200"/>
      <c r="L38" s="201"/>
      <c r="M38" s="71"/>
      <c r="N38" s="177"/>
      <c r="O38" s="178"/>
      <c r="P38" s="178"/>
      <c r="Q38" s="178"/>
      <c r="R38" s="178"/>
      <c r="S38" s="178"/>
      <c r="T38" s="195"/>
      <c r="U38" s="188"/>
      <c r="V38" s="186"/>
      <c r="W38" s="177"/>
      <c r="X38" s="178"/>
      <c r="Y38" s="178"/>
      <c r="Z38" s="178"/>
      <c r="AA38" s="178"/>
      <c r="AB38" s="178"/>
      <c r="AC38" s="189"/>
      <c r="AD38" s="190"/>
      <c r="AE38" s="189"/>
      <c r="AF38" s="190"/>
      <c r="AG38" s="189"/>
      <c r="AH38" s="190"/>
      <c r="AI38" s="210" t="str">
        <f t="shared" si="2"/>
        <v/>
      </c>
      <c r="AJ38" s="211"/>
      <c r="AK38" s="189"/>
      <c r="AL38" s="190"/>
      <c r="AM38" s="196"/>
      <c r="AN38" s="197"/>
      <c r="AO38" s="196"/>
      <c r="AP38" s="197"/>
      <c r="AQ38" s="12"/>
      <c r="AR38" t="str">
        <f t="shared" ca="1" si="0"/>
        <v>{"rem":"","fore":null,"mid":null,"aft":null,"air":null,"bm":null,"sf":null},</v>
      </c>
      <c r="AS38" t="str">
        <f t="shared" ca="1" si="1"/>
        <v>{"trim":0,"no":"8","hold":null,"tonnes":null,"grade":"","op":"","time":null},</v>
      </c>
    </row>
    <row r="39" spans="1:45" ht="16.5">
      <c r="A39" s="43">
        <v>0</v>
      </c>
      <c r="B39" s="43">
        <v>62590</v>
      </c>
      <c r="C39" s="44">
        <v>44570.636805555558</v>
      </c>
      <c r="D39" s="43">
        <v>5.99</v>
      </c>
      <c r="E39" s="1"/>
      <c r="F39" s="238">
        <f>IF(H38&lt;&gt;"",F37+1,IF(F38=F37,F38+1,F37+2))</f>
        <v>9</v>
      </c>
      <c r="G39" s="238"/>
      <c r="H39" s="29"/>
      <c r="I39" s="198"/>
      <c r="J39" s="199"/>
      <c r="K39" s="200"/>
      <c r="L39" s="201"/>
      <c r="M39" s="71"/>
      <c r="N39" s="177"/>
      <c r="O39" s="178"/>
      <c r="P39" s="178"/>
      <c r="Q39" s="178"/>
      <c r="R39" s="178"/>
      <c r="S39" s="178"/>
      <c r="T39" s="195"/>
      <c r="U39" s="188"/>
      <c r="V39" s="186"/>
      <c r="W39" s="177"/>
      <c r="X39" s="178"/>
      <c r="Y39" s="178"/>
      <c r="Z39" s="178"/>
      <c r="AA39" s="178"/>
      <c r="AB39" s="178"/>
      <c r="AC39" s="189"/>
      <c r="AD39" s="190"/>
      <c r="AE39" s="189"/>
      <c r="AF39" s="190"/>
      <c r="AG39" s="189"/>
      <c r="AH39" s="190"/>
      <c r="AI39" s="210" t="str">
        <f t="shared" si="2"/>
        <v/>
      </c>
      <c r="AJ39" s="211"/>
      <c r="AK39" s="189"/>
      <c r="AL39" s="190"/>
      <c r="AM39" s="196"/>
      <c r="AN39" s="197"/>
      <c r="AO39" s="196"/>
      <c r="AP39" s="197"/>
      <c r="AQ39" s="12"/>
      <c r="AR39" t="str">
        <f t="shared" ca="1" si="0"/>
        <v>{"rem":"","fore":null,"mid":null,"aft":null,"air":null,"bm":null,"sf":null},</v>
      </c>
      <c r="AS39" t="str">
        <f t="shared" ca="1" si="1"/>
        <v>{"trim":0,"no":"9","hold":null,"tonnes":null,"grade":"","op":"","time":null},</v>
      </c>
    </row>
    <row r="40" spans="1:45" ht="16.5">
      <c r="A40" s="43">
        <v>1</v>
      </c>
      <c r="B40" s="43">
        <v>62590</v>
      </c>
      <c r="C40" s="44">
        <v>44570.893750000003</v>
      </c>
      <c r="D40" s="43">
        <v>2.44</v>
      </c>
      <c r="E40" s="1"/>
      <c r="F40" s="238">
        <f t="shared" si="3"/>
        <v>10</v>
      </c>
      <c r="G40" s="238"/>
      <c r="H40" s="29"/>
      <c r="I40" s="198"/>
      <c r="J40" s="199"/>
      <c r="K40" s="200"/>
      <c r="L40" s="201"/>
      <c r="M40" s="71"/>
      <c r="N40" s="177"/>
      <c r="O40" s="178"/>
      <c r="P40" s="178"/>
      <c r="Q40" s="178"/>
      <c r="R40" s="178"/>
      <c r="S40" s="178"/>
      <c r="T40" s="195"/>
      <c r="U40" s="188"/>
      <c r="V40" s="186"/>
      <c r="W40" s="177"/>
      <c r="X40" s="178"/>
      <c r="Y40" s="178"/>
      <c r="Z40" s="178"/>
      <c r="AA40" s="178"/>
      <c r="AB40" s="178"/>
      <c r="AC40" s="189"/>
      <c r="AD40" s="190"/>
      <c r="AE40" s="189"/>
      <c r="AF40" s="190"/>
      <c r="AG40" s="189"/>
      <c r="AH40" s="190"/>
      <c r="AI40" s="210" t="str">
        <f t="shared" si="2"/>
        <v/>
      </c>
      <c r="AJ40" s="211"/>
      <c r="AK40" s="189"/>
      <c r="AL40" s="190"/>
      <c r="AM40" s="196"/>
      <c r="AN40" s="197"/>
      <c r="AO40" s="196"/>
      <c r="AP40" s="197"/>
      <c r="AQ40" s="12"/>
      <c r="AR40" t="str">
        <f t="shared" ca="1" si="0"/>
        <v>{"rem":"","fore":null,"mid":null,"aft":null,"air":null,"bm":null,"sf":null},</v>
      </c>
      <c r="AS40" t="str">
        <f t="shared" ca="1" si="1"/>
        <v>{"trim":0,"no":"10","hold":null,"tonnes":null,"grade":"","op":"","time":null},</v>
      </c>
    </row>
    <row r="41" spans="1:45" ht="16.5" customHeight="1">
      <c r="A41" s="43">
        <v>0</v>
      </c>
      <c r="B41" s="43">
        <v>62590</v>
      </c>
      <c r="C41" s="44">
        <v>44571.145833333336</v>
      </c>
      <c r="D41" s="43">
        <v>5.55</v>
      </c>
      <c r="E41" s="1"/>
      <c r="F41" s="238">
        <f t="shared" si="3"/>
        <v>11</v>
      </c>
      <c r="G41" s="238"/>
      <c r="H41" s="29"/>
      <c r="I41" s="198"/>
      <c r="J41" s="199"/>
      <c r="K41" s="200"/>
      <c r="L41" s="201"/>
      <c r="M41" s="71"/>
      <c r="N41" s="177"/>
      <c r="O41" s="178"/>
      <c r="P41" s="178"/>
      <c r="Q41" s="178"/>
      <c r="R41" s="178"/>
      <c r="S41" s="178"/>
      <c r="T41" s="195"/>
      <c r="U41" s="298"/>
      <c r="V41" s="188"/>
      <c r="W41" s="177"/>
      <c r="X41" s="178"/>
      <c r="Y41" s="178"/>
      <c r="Z41" s="178"/>
      <c r="AA41" s="178"/>
      <c r="AB41" s="195"/>
      <c r="AC41" s="189"/>
      <c r="AD41" s="190"/>
      <c r="AE41" s="189"/>
      <c r="AF41" s="190"/>
      <c r="AG41" s="189"/>
      <c r="AH41" s="190"/>
      <c r="AI41" s="210" t="str">
        <f t="shared" si="2"/>
        <v/>
      </c>
      <c r="AJ41" s="211"/>
      <c r="AK41" s="189"/>
      <c r="AL41" s="190"/>
      <c r="AM41" s="196"/>
      <c r="AN41" s="197"/>
      <c r="AO41" s="196"/>
      <c r="AP41" s="197"/>
      <c r="AQ41" s="12"/>
      <c r="AR41" t="str">
        <f t="shared" ca="1" si="0"/>
        <v>{"rem":"","fore":null,"mid":null,"aft":null,"air":null,"bm":null,"sf":null},</v>
      </c>
      <c r="AS41" t="str">
        <f t="shared" ca="1" si="1"/>
        <v>{"trim":0,"no":"11","hold":null,"tonnes":null,"grade":"","op":"","time":null},</v>
      </c>
    </row>
    <row r="42" spans="1:45" ht="16.5" customHeight="1">
      <c r="A42" s="43">
        <v>1</v>
      </c>
      <c r="B42" s="43">
        <v>62590</v>
      </c>
      <c r="C42" s="44">
        <v>44571.400694444441</v>
      </c>
      <c r="D42" s="43">
        <v>2.34</v>
      </c>
      <c r="E42" s="1"/>
      <c r="F42" s="238">
        <f t="shared" si="3"/>
        <v>12</v>
      </c>
      <c r="G42" s="238"/>
      <c r="H42" s="29"/>
      <c r="I42" s="198"/>
      <c r="J42" s="199"/>
      <c r="K42" s="200"/>
      <c r="L42" s="201"/>
      <c r="M42" s="71"/>
      <c r="N42" s="177"/>
      <c r="O42" s="178"/>
      <c r="P42" s="178"/>
      <c r="Q42" s="178"/>
      <c r="R42" s="178"/>
      <c r="S42" s="178"/>
      <c r="T42" s="195"/>
      <c r="U42" s="298"/>
      <c r="V42" s="188"/>
      <c r="W42" s="177"/>
      <c r="X42" s="178"/>
      <c r="Y42" s="178"/>
      <c r="Z42" s="178"/>
      <c r="AA42" s="178"/>
      <c r="AB42" s="195"/>
      <c r="AC42" s="189"/>
      <c r="AD42" s="190"/>
      <c r="AE42" s="189"/>
      <c r="AF42" s="190"/>
      <c r="AG42" s="189"/>
      <c r="AH42" s="190"/>
      <c r="AI42" s="210" t="str">
        <f t="shared" si="2"/>
        <v/>
      </c>
      <c r="AJ42" s="211"/>
      <c r="AK42" s="189"/>
      <c r="AL42" s="190"/>
      <c r="AM42" s="196"/>
      <c r="AN42" s="197"/>
      <c r="AO42" s="196"/>
      <c r="AP42" s="197"/>
      <c r="AQ42" s="12"/>
      <c r="AR42" t="str">
        <f t="shared" ca="1" si="0"/>
        <v>{"rem":"","fore":null,"mid":null,"aft":null,"air":null,"bm":null,"sf":null},</v>
      </c>
      <c r="AS42" t="str">
        <f t="shared" ca="1" si="1"/>
        <v>{"trim":0,"no":"12","hold":null,"tonnes":null,"grade":"","op":"","time":null},</v>
      </c>
    </row>
    <row r="43" spans="1:45" ht="16.5" customHeight="1">
      <c r="A43" s="43">
        <v>0</v>
      </c>
      <c r="B43" s="43">
        <v>62590</v>
      </c>
      <c r="C43" s="44">
        <v>44571.665277777778</v>
      </c>
      <c r="D43" s="43">
        <v>5.7</v>
      </c>
      <c r="E43" s="1"/>
      <c r="F43" s="238">
        <f t="shared" si="3"/>
        <v>13</v>
      </c>
      <c r="G43" s="238"/>
      <c r="H43" s="29"/>
      <c r="I43" s="198"/>
      <c r="J43" s="199"/>
      <c r="K43" s="200"/>
      <c r="L43" s="201"/>
      <c r="M43" s="71"/>
      <c r="N43" s="177"/>
      <c r="O43" s="178"/>
      <c r="P43" s="178"/>
      <c r="Q43" s="178"/>
      <c r="R43" s="178"/>
      <c r="S43" s="178"/>
      <c r="T43" s="195"/>
      <c r="U43" s="188"/>
      <c r="V43" s="186"/>
      <c r="W43" s="177"/>
      <c r="X43" s="178"/>
      <c r="Y43" s="178"/>
      <c r="Z43" s="178"/>
      <c r="AA43" s="178"/>
      <c r="AB43" s="178"/>
      <c r="AC43" s="189"/>
      <c r="AD43" s="190"/>
      <c r="AE43" s="189"/>
      <c r="AF43" s="190"/>
      <c r="AG43" s="189"/>
      <c r="AH43" s="190"/>
      <c r="AI43" s="210" t="str">
        <f t="shared" si="2"/>
        <v/>
      </c>
      <c r="AJ43" s="211"/>
      <c r="AK43" s="189"/>
      <c r="AL43" s="190"/>
      <c r="AM43" s="196"/>
      <c r="AN43" s="197"/>
      <c r="AO43" s="196"/>
      <c r="AP43" s="197"/>
      <c r="AQ43" s="12"/>
      <c r="AR43" t="str">
        <f t="shared" ca="1" si="0"/>
        <v>{"rem":"","fore":null,"mid":null,"aft":null,"air":null,"bm":null,"sf":null},</v>
      </c>
      <c r="AS43" t="str">
        <f t="shared" ca="1" si="1"/>
        <v>{"trim":0,"no":"13","hold":null,"tonnes":null,"grade":"","op":"","time":null},</v>
      </c>
    </row>
    <row r="44" spans="1:45" ht="16.5" customHeight="1">
      <c r="A44" s="43">
        <v>1</v>
      </c>
      <c r="B44" s="43">
        <v>62590</v>
      </c>
      <c r="C44" s="44">
        <v>44571.927777777775</v>
      </c>
      <c r="D44" s="43">
        <v>2.81</v>
      </c>
      <c r="E44" s="1"/>
      <c r="F44" s="238">
        <f t="shared" si="3"/>
        <v>14</v>
      </c>
      <c r="G44" s="238"/>
      <c r="H44" s="29"/>
      <c r="I44" s="198"/>
      <c r="J44" s="199"/>
      <c r="K44" s="200"/>
      <c r="L44" s="201"/>
      <c r="M44" s="71"/>
      <c r="N44" s="177"/>
      <c r="O44" s="178"/>
      <c r="P44" s="178"/>
      <c r="Q44" s="178"/>
      <c r="R44" s="178"/>
      <c r="S44" s="178"/>
      <c r="T44" s="195"/>
      <c r="U44" s="188"/>
      <c r="V44" s="186"/>
      <c r="W44" s="177"/>
      <c r="X44" s="178"/>
      <c r="Y44" s="178"/>
      <c r="Z44" s="178"/>
      <c r="AA44" s="178"/>
      <c r="AB44" s="178"/>
      <c r="AC44" s="189"/>
      <c r="AD44" s="190"/>
      <c r="AE44" s="189"/>
      <c r="AF44" s="190"/>
      <c r="AG44" s="189"/>
      <c r="AH44" s="190"/>
      <c r="AI44" s="210" t="str">
        <f t="shared" si="2"/>
        <v/>
      </c>
      <c r="AJ44" s="211"/>
      <c r="AK44" s="189"/>
      <c r="AL44" s="190"/>
      <c r="AM44" s="196"/>
      <c r="AN44" s="197"/>
      <c r="AO44" s="196"/>
      <c r="AP44" s="197"/>
      <c r="AQ44" s="12"/>
      <c r="AR44" t="str">
        <f t="shared" ca="1" si="0"/>
        <v>{"rem":"","fore":null,"mid":null,"aft":null,"air":null,"bm":null,"sf":null},</v>
      </c>
      <c r="AS44" t="str">
        <f t="shared" ca="1" si="1"/>
        <v>{"trim":0,"no":"14","hold":null,"tonnes":null,"grade":"","op":"","time":null},</v>
      </c>
    </row>
    <row r="45" spans="1:45" ht="16.5" customHeight="1">
      <c r="A45" s="43">
        <v>0</v>
      </c>
      <c r="B45" s="43">
        <v>62590</v>
      </c>
      <c r="C45" s="44">
        <v>44572.177083333336</v>
      </c>
      <c r="D45" s="43">
        <v>5.08</v>
      </c>
      <c r="E45" s="1"/>
      <c r="F45" s="238">
        <f t="shared" si="3"/>
        <v>15</v>
      </c>
      <c r="G45" s="238"/>
      <c r="H45" s="29"/>
      <c r="I45" s="198"/>
      <c r="J45" s="199"/>
      <c r="K45" s="200"/>
      <c r="L45" s="201"/>
      <c r="M45" s="71"/>
      <c r="N45" s="177"/>
      <c r="O45" s="178"/>
      <c r="P45" s="178"/>
      <c r="Q45" s="178"/>
      <c r="R45" s="178"/>
      <c r="S45" s="178"/>
      <c r="T45" s="195"/>
      <c r="U45" s="326"/>
      <c r="V45" s="327"/>
      <c r="W45" s="217"/>
      <c r="X45" s="218"/>
      <c r="Y45" s="218"/>
      <c r="Z45" s="218"/>
      <c r="AA45" s="218"/>
      <c r="AB45" s="218"/>
      <c r="AC45" s="189"/>
      <c r="AD45" s="190"/>
      <c r="AE45" s="189"/>
      <c r="AF45" s="190"/>
      <c r="AG45" s="189"/>
      <c r="AH45" s="190"/>
      <c r="AI45" s="210" t="str">
        <f t="shared" si="2"/>
        <v/>
      </c>
      <c r="AJ45" s="211"/>
      <c r="AK45" s="189"/>
      <c r="AL45" s="190"/>
      <c r="AM45" s="196"/>
      <c r="AN45" s="197"/>
      <c r="AO45" s="196"/>
      <c r="AP45" s="197"/>
      <c r="AQ45" s="12"/>
      <c r="AR45" t="str">
        <f t="shared" ca="1" si="0"/>
        <v>{"rem":"","fore":null,"mid":null,"aft":null,"air":null,"bm":null,"sf":null},</v>
      </c>
      <c r="AS45" t="str">
        <f t="shared" ca="1" si="1"/>
        <v>{"trim":0,"no":"15","hold":null,"tonnes":null,"grade":"","op":"","time":null},</v>
      </c>
    </row>
    <row r="46" spans="1:45" ht="16.5">
      <c r="A46" s="43">
        <v>1</v>
      </c>
      <c r="B46" s="43">
        <v>62590</v>
      </c>
      <c r="C46" s="44">
        <v>44572.429861111108</v>
      </c>
      <c r="D46" s="43">
        <v>2.84</v>
      </c>
      <c r="E46" s="1"/>
      <c r="F46" s="238">
        <f t="shared" si="3"/>
        <v>16</v>
      </c>
      <c r="G46" s="238"/>
      <c r="H46" s="29"/>
      <c r="I46" s="198"/>
      <c r="J46" s="199"/>
      <c r="K46" s="200"/>
      <c r="L46" s="201"/>
      <c r="M46" s="71"/>
      <c r="N46" s="177"/>
      <c r="O46" s="178"/>
      <c r="P46" s="178"/>
      <c r="Q46" s="178"/>
      <c r="R46" s="178"/>
      <c r="S46" s="178"/>
      <c r="T46" s="195"/>
      <c r="U46" s="186"/>
      <c r="V46" s="186"/>
      <c r="W46" s="177"/>
      <c r="X46" s="178"/>
      <c r="Y46" s="178"/>
      <c r="Z46" s="178"/>
      <c r="AA46" s="178"/>
      <c r="AB46" s="178"/>
      <c r="AC46" s="189"/>
      <c r="AD46" s="190"/>
      <c r="AE46" s="189"/>
      <c r="AF46" s="190"/>
      <c r="AG46" s="189"/>
      <c r="AH46" s="190"/>
      <c r="AI46" s="210" t="str">
        <f t="shared" si="2"/>
        <v/>
      </c>
      <c r="AJ46" s="211"/>
      <c r="AK46" s="189"/>
      <c r="AL46" s="190"/>
      <c r="AM46" s="196"/>
      <c r="AN46" s="197"/>
      <c r="AO46" s="196"/>
      <c r="AP46" s="197"/>
      <c r="AQ46" s="12"/>
      <c r="AR46" t="str">
        <f t="shared" ca="1" si="0"/>
        <v>{"rem":"","fore":null,"mid":null,"aft":null,"air":null,"bm":null,"sf":null},</v>
      </c>
      <c r="AS46" t="str">
        <f t="shared" ca="1" si="1"/>
        <v>{"trim":0,"no":"16","hold":null,"tonnes":null,"grade":"","op":"","time":null},</v>
      </c>
    </row>
    <row r="47" spans="1:45" ht="16.5" customHeight="1">
      <c r="A47" s="43">
        <v>0</v>
      </c>
      <c r="B47" s="43">
        <v>62590</v>
      </c>
      <c r="C47" s="44">
        <v>44572.7</v>
      </c>
      <c r="D47" s="43">
        <v>5.39</v>
      </c>
      <c r="E47" s="1"/>
      <c r="F47" s="238">
        <f t="shared" si="3"/>
        <v>17</v>
      </c>
      <c r="G47" s="238"/>
      <c r="H47" s="29"/>
      <c r="I47" s="209"/>
      <c r="J47" s="209"/>
      <c r="K47" s="194"/>
      <c r="L47" s="194"/>
      <c r="M47" s="71"/>
      <c r="N47" s="177"/>
      <c r="O47" s="178"/>
      <c r="P47" s="178"/>
      <c r="Q47" s="178"/>
      <c r="R47" s="178"/>
      <c r="S47" s="178"/>
      <c r="T47" s="195"/>
      <c r="U47" s="186"/>
      <c r="V47" s="186"/>
      <c r="W47" s="177"/>
      <c r="X47" s="178"/>
      <c r="Y47" s="178"/>
      <c r="Z47" s="178"/>
      <c r="AA47" s="178"/>
      <c r="AB47" s="178"/>
      <c r="AC47" s="189"/>
      <c r="AD47" s="190"/>
      <c r="AE47" s="189"/>
      <c r="AF47" s="190"/>
      <c r="AG47" s="189"/>
      <c r="AH47" s="190"/>
      <c r="AI47" s="210" t="str">
        <f t="shared" si="2"/>
        <v/>
      </c>
      <c r="AJ47" s="211"/>
      <c r="AK47" s="189"/>
      <c r="AL47" s="190"/>
      <c r="AM47" s="196"/>
      <c r="AN47" s="197"/>
      <c r="AO47" s="196"/>
      <c r="AP47" s="197"/>
      <c r="AQ47" s="12"/>
      <c r="AR47" t="str">
        <f t="shared" ca="1" si="0"/>
        <v>{"rem":"","fore":null,"mid":null,"aft":null,"air":null,"bm":null,"sf":null},</v>
      </c>
      <c r="AS47" t="str">
        <f t="shared" ca="1" si="1"/>
        <v>{"trim":0,"no":"17","hold":null,"tonnes":null,"grade":"","op":"","time":null},</v>
      </c>
    </row>
    <row r="48" spans="1:45" ht="16.5" customHeight="1">
      <c r="A48" s="43">
        <v>1</v>
      </c>
      <c r="B48" s="43">
        <v>62590</v>
      </c>
      <c r="C48" s="44">
        <v>44572.979166666664</v>
      </c>
      <c r="D48" s="43">
        <v>3.09</v>
      </c>
      <c r="E48" s="1"/>
      <c r="F48" s="238">
        <f t="shared" si="3"/>
        <v>18</v>
      </c>
      <c r="G48" s="238"/>
      <c r="H48" s="29"/>
      <c r="I48" s="209"/>
      <c r="J48" s="209"/>
      <c r="K48" s="194"/>
      <c r="L48" s="194"/>
      <c r="M48" s="71"/>
      <c r="N48" s="177"/>
      <c r="O48" s="178"/>
      <c r="P48" s="178"/>
      <c r="Q48" s="178"/>
      <c r="R48" s="178"/>
      <c r="S48" s="178"/>
      <c r="T48" s="195"/>
      <c r="U48" s="186"/>
      <c r="V48" s="186"/>
      <c r="W48" s="187"/>
      <c r="X48" s="187"/>
      <c r="Y48" s="187"/>
      <c r="Z48" s="187"/>
      <c r="AA48" s="187"/>
      <c r="AB48" s="187"/>
      <c r="AC48" s="189"/>
      <c r="AD48" s="190"/>
      <c r="AE48" s="189"/>
      <c r="AF48" s="190"/>
      <c r="AG48" s="189"/>
      <c r="AH48" s="190"/>
      <c r="AI48" s="210" t="str">
        <f t="shared" si="2"/>
        <v/>
      </c>
      <c r="AJ48" s="211"/>
      <c r="AK48" s="189"/>
      <c r="AL48" s="190"/>
      <c r="AM48" s="196"/>
      <c r="AN48" s="197"/>
      <c r="AO48" s="196"/>
      <c r="AP48" s="197"/>
      <c r="AQ48" s="13"/>
      <c r="AR48" t="str">
        <f t="shared" ca="1" si="0"/>
        <v>{"rem":"","fore":null,"mid":null,"aft":null,"air":null,"bm":null,"sf":null},</v>
      </c>
      <c r="AS48" t="str">
        <f t="shared" ca="1" si="1"/>
        <v>{"trim":0,"no":"18","hold":null,"tonnes":null,"grade":"","op":"","time":null},</v>
      </c>
    </row>
    <row r="49" spans="1:45" ht="16.5" customHeight="1">
      <c r="A49" s="43">
        <v>0</v>
      </c>
      <c r="B49" s="43">
        <v>62590</v>
      </c>
      <c r="C49" s="44">
        <v>44573.22152777778</v>
      </c>
      <c r="D49" s="43">
        <v>4.6500000000000004</v>
      </c>
      <c r="E49" s="1"/>
      <c r="F49" s="238">
        <f>IF(H48&lt;&gt;"",F47+1,IF(F48=F47,F48+1,F47+2))</f>
        <v>19</v>
      </c>
      <c r="G49" s="238"/>
      <c r="H49" s="29"/>
      <c r="I49" s="209"/>
      <c r="J49" s="209"/>
      <c r="K49" s="194"/>
      <c r="L49" s="194"/>
      <c r="M49" s="71"/>
      <c r="N49" s="177"/>
      <c r="O49" s="178"/>
      <c r="P49" s="178"/>
      <c r="Q49" s="178"/>
      <c r="R49" s="178"/>
      <c r="S49" s="178"/>
      <c r="T49" s="195"/>
      <c r="U49" s="186"/>
      <c r="V49" s="186"/>
      <c r="W49" s="187"/>
      <c r="X49" s="187"/>
      <c r="Y49" s="187"/>
      <c r="Z49" s="187"/>
      <c r="AA49" s="187"/>
      <c r="AB49" s="187"/>
      <c r="AC49" s="189"/>
      <c r="AD49" s="190"/>
      <c r="AE49" s="189"/>
      <c r="AF49" s="190"/>
      <c r="AG49" s="189"/>
      <c r="AH49" s="190"/>
      <c r="AI49" s="210" t="str">
        <f>IF(AG49 &lt;&gt;"", AG49-AC49, "")</f>
        <v/>
      </c>
      <c r="AJ49" s="211"/>
      <c r="AK49" s="189"/>
      <c r="AL49" s="190"/>
      <c r="AM49" s="196"/>
      <c r="AN49" s="197"/>
      <c r="AO49" s="196"/>
      <c r="AP49" s="197"/>
      <c r="AQ49" s="13"/>
      <c r="AR49" t="str">
        <f t="shared" ca="1" si="0"/>
        <v>{"rem":"","fore":null,"mid":null,"aft":null,"air":null,"bm":null,"sf":null},</v>
      </c>
      <c r="AS49" t="str">
        <f t="shared" ca="1" si="1"/>
        <v>{"trim":0,"no":"19","hold":null,"tonnes":null,"grade":"","op":"","time":null},</v>
      </c>
    </row>
    <row r="50" spans="1:45" ht="16.5" customHeight="1">
      <c r="A50" s="43">
        <v>1</v>
      </c>
      <c r="B50" s="43">
        <v>62590</v>
      </c>
      <c r="C50" s="44">
        <v>44573.474305555559</v>
      </c>
      <c r="D50" s="43">
        <v>3.29</v>
      </c>
      <c r="E50" s="1"/>
      <c r="F50" s="238">
        <f>IF(H49&lt;&gt;"",F48+1,IF(F49=F48,F49+1,F48+2))</f>
        <v>20</v>
      </c>
      <c r="G50" s="238"/>
      <c r="H50" s="29"/>
      <c r="I50" s="209"/>
      <c r="J50" s="209"/>
      <c r="K50" s="194"/>
      <c r="L50" s="194"/>
      <c r="M50" s="71"/>
      <c r="N50" s="177"/>
      <c r="O50" s="178"/>
      <c r="P50" s="178"/>
      <c r="Q50" s="178"/>
      <c r="R50" s="178"/>
      <c r="S50" s="178"/>
      <c r="T50" s="195"/>
      <c r="U50" s="186"/>
      <c r="V50" s="186"/>
      <c r="W50" s="187"/>
      <c r="X50" s="187"/>
      <c r="Y50" s="187"/>
      <c r="Z50" s="187"/>
      <c r="AA50" s="187"/>
      <c r="AB50" s="187"/>
      <c r="AC50" s="189"/>
      <c r="AD50" s="190"/>
      <c r="AE50" s="189"/>
      <c r="AF50" s="190"/>
      <c r="AG50" s="189"/>
      <c r="AH50" s="190"/>
      <c r="AI50" s="210" t="str">
        <f>IF(AG50 &lt;&gt;"", AG50-AC50, "")</f>
        <v/>
      </c>
      <c r="AJ50" s="211"/>
      <c r="AK50" s="189"/>
      <c r="AL50" s="190"/>
      <c r="AM50" s="196"/>
      <c r="AN50" s="197"/>
      <c r="AO50" s="196"/>
      <c r="AP50" s="197"/>
      <c r="AQ50" s="13"/>
      <c r="AR50" t="str">
        <f t="shared" ca="1" si="0"/>
        <v>{"rem":"","fore":null,"mid":null,"aft":null,"air":null,"bm":null,"sf":null},</v>
      </c>
      <c r="AS50" t="str">
        <f t="shared" ca="1" si="1"/>
        <v>{"trim":0,"no":"20","hold":null,"tonnes":null,"grade":"","op":"","time":null},</v>
      </c>
    </row>
    <row r="51" spans="1:45" ht="16.5" customHeight="1">
      <c r="A51" s="43">
        <v>0</v>
      </c>
      <c r="B51" s="43">
        <v>62590</v>
      </c>
      <c r="C51" s="44">
        <v>44573.756249999999</v>
      </c>
      <c r="D51" s="43">
        <v>5.15</v>
      </c>
      <c r="E51" s="1"/>
      <c r="F51" s="238">
        <f>IF(H50&lt;&gt;"",F49+1,IF(F50=F49,F50+1,F49+2))</f>
        <v>21</v>
      </c>
      <c r="G51" s="238"/>
      <c r="H51" s="29"/>
      <c r="I51" s="209"/>
      <c r="J51" s="209"/>
      <c r="K51" s="194"/>
      <c r="L51" s="194"/>
      <c r="M51" s="71"/>
      <c r="N51" s="177"/>
      <c r="O51" s="178"/>
      <c r="P51" s="178"/>
      <c r="Q51" s="178"/>
      <c r="R51" s="178"/>
      <c r="S51" s="178"/>
      <c r="T51" s="195"/>
      <c r="U51" s="186"/>
      <c r="V51" s="186"/>
      <c r="W51" s="187"/>
      <c r="X51" s="187"/>
      <c r="Y51" s="187"/>
      <c r="Z51" s="187"/>
      <c r="AA51" s="187"/>
      <c r="AB51" s="187"/>
      <c r="AC51" s="189"/>
      <c r="AD51" s="190"/>
      <c r="AE51" s="189"/>
      <c r="AF51" s="190"/>
      <c r="AG51" s="189"/>
      <c r="AH51" s="190"/>
      <c r="AI51" s="210" t="str">
        <f>IF(AG51 &lt;&gt;"", AG51-AC51, "")</f>
        <v/>
      </c>
      <c r="AJ51" s="211"/>
      <c r="AK51" s="189"/>
      <c r="AL51" s="190"/>
      <c r="AM51" s="196"/>
      <c r="AN51" s="197"/>
      <c r="AO51" s="196"/>
      <c r="AP51" s="197"/>
      <c r="AQ51" s="13"/>
      <c r="AR51" t="str">
        <f t="shared" ca="1" si="0"/>
        <v>{"rem":"","fore":null,"mid":null,"aft":null,"air":null,"bm":null,"sf":null},</v>
      </c>
      <c r="AS51" t="str">
        <f t="shared" ca="1" si="1"/>
        <v>{"trim":0,"no":"21","hold":null,"tonnes":null,"grade":"","op":"","time":null},</v>
      </c>
    </row>
    <row r="52" spans="1:45" ht="16.5" customHeight="1">
      <c r="A52" s="43">
        <v>1</v>
      </c>
      <c r="B52" s="43">
        <v>62590</v>
      </c>
      <c r="C52" s="44">
        <v>44574.047222222223</v>
      </c>
      <c r="D52" s="43">
        <v>3.14</v>
      </c>
      <c r="E52" s="1"/>
      <c r="F52" s="238">
        <f>IF(H51&lt;&gt;"",F50+1,IF(F51=F50,F51+1,F50+2))</f>
        <v>22</v>
      </c>
      <c r="G52" s="238"/>
      <c r="H52" s="29"/>
      <c r="I52" s="209"/>
      <c r="J52" s="209"/>
      <c r="K52" s="194"/>
      <c r="L52" s="194"/>
      <c r="M52" s="71"/>
      <c r="N52" s="177"/>
      <c r="O52" s="178"/>
      <c r="P52" s="178"/>
      <c r="Q52" s="178"/>
      <c r="R52" s="178"/>
      <c r="S52" s="178"/>
      <c r="T52" s="195"/>
      <c r="U52" s="186"/>
      <c r="V52" s="186"/>
      <c r="W52" s="187"/>
      <c r="X52" s="187"/>
      <c r="Y52" s="187"/>
      <c r="Z52" s="187"/>
      <c r="AA52" s="187"/>
      <c r="AB52" s="187"/>
      <c r="AC52" s="189"/>
      <c r="AD52" s="190"/>
      <c r="AE52" s="189"/>
      <c r="AF52" s="190"/>
      <c r="AG52" s="189"/>
      <c r="AH52" s="190"/>
      <c r="AI52" s="210" t="str">
        <f>IF(AG52 &lt;&gt;"", AG52-AC52, "")</f>
        <v/>
      </c>
      <c r="AJ52" s="211"/>
      <c r="AK52" s="189"/>
      <c r="AL52" s="190"/>
      <c r="AM52" s="196"/>
      <c r="AN52" s="197"/>
      <c r="AO52" s="196"/>
      <c r="AP52" s="197"/>
      <c r="AQ52" s="13"/>
      <c r="AR52" t="str">
        <f t="shared" ca="1" si="0"/>
        <v>{"rem":"","fore":null,"mid":null,"aft":null,"air":null,"bm":null,"sf":null},</v>
      </c>
      <c r="AS52" t="str">
        <f t="shared" ca="1" si="1"/>
        <v>{"trim":0,"no":"22","hold":null,"tonnes":null,"grade":"","op":"","time":null},</v>
      </c>
    </row>
    <row r="53" spans="1:45" ht="9.75" customHeight="1">
      <c r="A53" s="43">
        <v>0</v>
      </c>
      <c r="B53" s="43">
        <v>62590</v>
      </c>
      <c r="C53" s="44">
        <v>44574.304861111108</v>
      </c>
      <c r="D53" s="43">
        <v>4.46</v>
      </c>
      <c r="E53" s="1"/>
      <c r="F53" s="277"/>
      <c r="G53" s="278"/>
      <c r="H53" s="279"/>
      <c r="I53" s="202"/>
      <c r="J53" s="202"/>
      <c r="K53" s="203"/>
      <c r="L53" s="203"/>
      <c r="M53" s="14"/>
      <c r="N53" s="204" t="s">
        <v>28</v>
      </c>
      <c r="O53" s="205"/>
      <c r="P53" s="205"/>
      <c r="Q53" s="205"/>
      <c r="R53" s="205"/>
      <c r="S53" s="205"/>
      <c r="T53" s="206"/>
      <c r="U53" s="207"/>
      <c r="V53" s="208"/>
      <c r="W53" s="191"/>
      <c r="X53" s="192"/>
      <c r="Y53" s="192"/>
      <c r="Z53" s="192"/>
      <c r="AA53" s="192"/>
      <c r="AB53" s="193"/>
      <c r="AC53" s="212"/>
      <c r="AD53" s="212"/>
      <c r="AE53" s="212"/>
      <c r="AF53" s="212"/>
      <c r="AG53" s="212"/>
      <c r="AH53" s="212"/>
      <c r="AI53" s="213"/>
      <c r="AJ53" s="214"/>
      <c r="AK53" s="213"/>
      <c r="AL53" s="214"/>
      <c r="AM53" s="213"/>
      <c r="AN53" s="214"/>
      <c r="AO53" s="213"/>
      <c r="AP53" s="214"/>
      <c r="AQ53" s="15"/>
    </row>
    <row r="54" spans="1:45" ht="16.5">
      <c r="A54" s="43">
        <v>1</v>
      </c>
      <c r="B54" s="43">
        <v>62590</v>
      </c>
      <c r="C54" s="44">
        <v>44574.550694444442</v>
      </c>
      <c r="D54" s="43">
        <v>3.51</v>
      </c>
      <c r="E54" s="1"/>
      <c r="F54" s="238">
        <f>IF(H52&lt;&gt;"",F51+1,IF(F52=F51,F52+1,F51+2))</f>
        <v>23</v>
      </c>
      <c r="G54" s="238"/>
      <c r="H54" s="101"/>
      <c r="I54" s="198"/>
      <c r="J54" s="199"/>
      <c r="K54" s="200"/>
      <c r="L54" s="201"/>
      <c r="M54" s="71"/>
      <c r="N54" s="177"/>
      <c r="O54" s="178"/>
      <c r="P54" s="178"/>
      <c r="Q54" s="178"/>
      <c r="R54" s="178"/>
      <c r="S54" s="178"/>
      <c r="T54" s="195"/>
      <c r="U54" s="188"/>
      <c r="V54" s="186"/>
      <c r="W54" s="177"/>
      <c r="X54" s="178"/>
      <c r="Y54" s="178"/>
      <c r="Z54" s="178"/>
      <c r="AA54" s="178"/>
      <c r="AB54" s="178"/>
      <c r="AC54" s="189"/>
      <c r="AD54" s="190"/>
      <c r="AE54" s="189"/>
      <c r="AF54" s="190"/>
      <c r="AG54" s="189"/>
      <c r="AH54" s="190"/>
      <c r="AI54" s="210" t="str">
        <f>IF(AG54 &lt;&gt;"", AG54-AC54, "")</f>
        <v/>
      </c>
      <c r="AJ54" s="211"/>
      <c r="AK54" s="189"/>
      <c r="AL54" s="190"/>
      <c r="AM54" s="196"/>
      <c r="AN54" s="197"/>
      <c r="AO54" s="196"/>
      <c r="AP54" s="197"/>
      <c r="AQ54" s="12"/>
      <c r="AR54" t="str">
        <f t="shared" ca="1" si="0"/>
        <v>{"rem":"","fore":null,"mid":null,"aft":null,"air":null,"bm":null,"sf":null},</v>
      </c>
      <c r="AS54" t="str">
        <f ca="1">"{""trim"":1,""no"":"""&amp;F54&amp;OFFSET(F54,0,1)&amp;""",""hold"":"&amp;IF(ISBLANK(OFFSET(F54,0,3)),"null",OFFSET(F54,0,3))&amp;",""tonnes"":"&amp;IF(ISBLANK(OFFSET(F54,0,5)),"null",OFFSET(F54,0,5))&amp;",""grade"":"""&amp;IF(TRIM(OFFSET(F54,0,7))="","",VLOOKUP(OFFSET(F54,0,7),grade_lookup,2,FALSE))&amp;""",""op"":"""&amp;OFFSET(F54,0,8)&amp;""",""time"":"&amp;IF(ISBLANK(OFFSET(F54,0,15)),"null",OFFSET(F54,0,15))&amp;"},"</f>
        <v>{"trim":1,"no":"23","hold":null,"tonnes":null,"grade":"","op":"","time":null},</v>
      </c>
    </row>
    <row r="55" spans="1:45" ht="16.5">
      <c r="A55" s="43">
        <v>0</v>
      </c>
      <c r="B55" s="43">
        <v>62590</v>
      </c>
      <c r="C55" s="44">
        <v>44574.821527777778</v>
      </c>
      <c r="D55" s="43">
        <v>5.14</v>
      </c>
      <c r="E55" s="1"/>
      <c r="F55" s="238">
        <f>IF(H54&lt;&gt;"",F52+1,IF(F54=F52,F54+1,F52+2))</f>
        <v>24</v>
      </c>
      <c r="G55" s="238"/>
      <c r="H55" s="29"/>
      <c r="I55" s="198"/>
      <c r="J55" s="199"/>
      <c r="K55" s="200"/>
      <c r="L55" s="201"/>
      <c r="M55" s="71"/>
      <c r="N55" s="177"/>
      <c r="O55" s="178"/>
      <c r="P55" s="178"/>
      <c r="Q55" s="178"/>
      <c r="R55" s="178"/>
      <c r="S55" s="178"/>
      <c r="T55" s="195"/>
      <c r="U55" s="188"/>
      <c r="V55" s="186"/>
      <c r="W55" s="177"/>
      <c r="X55" s="178"/>
      <c r="Y55" s="178"/>
      <c r="Z55" s="178"/>
      <c r="AA55" s="178"/>
      <c r="AB55" s="178"/>
      <c r="AC55" s="189"/>
      <c r="AD55" s="190"/>
      <c r="AE55" s="189"/>
      <c r="AF55" s="190"/>
      <c r="AG55" s="189"/>
      <c r="AH55" s="190"/>
      <c r="AI55" s="210" t="str">
        <f>IF(AG55 &lt;&gt;"", AG55-AC55, "")</f>
        <v/>
      </c>
      <c r="AJ55" s="211"/>
      <c r="AK55" s="189"/>
      <c r="AL55" s="190"/>
      <c r="AM55" s="196"/>
      <c r="AN55" s="197"/>
      <c r="AO55" s="196"/>
      <c r="AP55" s="197"/>
      <c r="AQ55" s="12"/>
      <c r="AR55" t="str">
        <f ca="1">"{""rem"":"""&amp;OFFSET(AI55,0,-12)&amp;""",""fore"":"&amp;IF(ISBLANK(OFFSET(AI55,0,-6)),"null",OFFSET(AI55,0,-6))&amp;",""mid"":"&amp;IF(ISBLANK(OFFSET(AI55,0,-4)),"null",OFFSET(AI55,0,-4))&amp;",""aft"":"&amp;IF(ISBLANK(OFFSET(AI55,0,-2)),"null",OFFSET(AI55,0,-2))&amp;",""air"":"&amp;IF(ISBLANK(OFFSET(AI55,0,2)),"null",OFFSET(AI55,0,2))&amp;",""bm"":"&amp;IF(ISBLANK(OFFSET(AI55,0,4)),"null",OFFSET(AI55,0,4))&amp;",""sf"":"&amp;IF(ISBLANK(OFFSET(AI55,0,6)),"null",OFFSET(AI55,0,6))&amp;"}"</f>
        <v>{"rem":"","fore":null,"mid":null,"aft":null,"air":null,"bm":null,"sf":null}</v>
      </c>
      <c r="AS55" t="str">
        <f ca="1">"{""trim"":1,""no"":"""&amp;F55&amp;OFFSET(F55,0,1)&amp;""",""hold"":"&amp;IF(ISBLANK(OFFSET(F55,0,3)),"null",OFFSET(F55,0,3))&amp;",""tonnes"":"&amp;IF(ISBLANK(OFFSET(F55,0,5)),"null",OFFSET(F55,0,5))&amp;",""grade"":"""&amp;IF(TRIM(OFFSET(F55,0,7))="","",VLOOKUP(OFFSET(F55,0,7),grade_lookup,2,FALSE))&amp;""",""op"":"""&amp;OFFSET(F55,0,8)&amp;""",""time"":"&amp;IF(ISBLANK(OFFSET(F55,0,15)),"null",OFFSET(F55,0,15))&amp;"}"</f>
        <v>{"trim":1,"no":"24","hold":null,"tonnes":null,"grade":"","op":"","time":null}</v>
      </c>
    </row>
    <row r="56" spans="1:45" ht="8.25" customHeight="1">
      <c r="A56" s="43">
        <v>1</v>
      </c>
      <c r="B56" s="43">
        <v>62590</v>
      </c>
      <c r="C56" s="44">
        <v>44575.107638888891</v>
      </c>
      <c r="D56" s="43">
        <v>2.94</v>
      </c>
      <c r="E56" s="1"/>
      <c r="F56" s="1"/>
      <c r="G56" s="16"/>
      <c r="H56" s="16"/>
      <c r="I56" s="17"/>
      <c r="J56" s="17"/>
      <c r="K56" s="18"/>
      <c r="L56" s="18"/>
      <c r="M56" s="19"/>
      <c r="N56" s="17"/>
      <c r="O56" s="17"/>
      <c r="P56" s="17"/>
      <c r="Q56" s="17"/>
      <c r="R56" s="17"/>
      <c r="S56" s="17"/>
      <c r="T56" s="17"/>
      <c r="U56" s="20"/>
      <c r="V56" s="20"/>
      <c r="W56" s="17"/>
      <c r="X56" s="17"/>
      <c r="Y56" s="17"/>
      <c r="Z56" s="17"/>
      <c r="AA56" s="17"/>
      <c r="AB56" s="17"/>
      <c r="AC56" s="20"/>
      <c r="AD56" s="20"/>
      <c r="AE56" s="20"/>
      <c r="AF56" s="20"/>
      <c r="AG56" s="20"/>
      <c r="AH56" s="20"/>
      <c r="AI56" s="20"/>
      <c r="AJ56" s="20"/>
      <c r="AK56" s="20"/>
      <c r="AL56" s="20"/>
      <c r="AM56" s="20"/>
      <c r="AN56" s="20"/>
      <c r="AO56" s="20"/>
      <c r="AP56" s="20"/>
      <c r="AQ56" s="13"/>
    </row>
    <row r="57" spans="1:45" ht="18">
      <c r="A57" s="43">
        <v>0</v>
      </c>
      <c r="B57" s="43">
        <v>62590</v>
      </c>
      <c r="C57" s="44">
        <v>44575.381944444445</v>
      </c>
      <c r="D57" s="43">
        <v>4.6500000000000004</v>
      </c>
      <c r="E57" s="1"/>
      <c r="F57" s="272" t="s">
        <v>29</v>
      </c>
      <c r="G57" s="273"/>
      <c r="H57" s="273"/>
      <c r="I57" s="273"/>
      <c r="J57" s="274"/>
      <c r="K57" s="170">
        <f>SUM(pour_tonnes)</f>
        <v>0</v>
      </c>
      <c r="L57" s="171"/>
      <c r="M57" s="171"/>
      <c r="N57" s="172"/>
      <c r="O57" s="174" t="s">
        <v>30</v>
      </c>
      <c r="P57" s="175"/>
      <c r="Q57" s="175"/>
      <c r="R57" s="175"/>
      <c r="S57" s="175"/>
      <c r="T57" s="176"/>
      <c r="U57" s="173">
        <f>SUM(pour_ballast)</f>
        <v>0</v>
      </c>
      <c r="V57" s="173"/>
      <c r="W57" s="312" t="s">
        <v>177</v>
      </c>
      <c r="X57" s="313"/>
      <c r="Y57" s="313"/>
      <c r="Z57" s="313"/>
      <c r="AA57" s="313"/>
      <c r="AB57" s="313"/>
      <c r="AC57" s="313"/>
      <c r="AD57" s="313"/>
      <c r="AE57" s="313"/>
      <c r="AF57" s="313"/>
      <c r="AG57" s="313"/>
      <c r="AH57" s="314" t="s">
        <v>42</v>
      </c>
      <c r="AI57" s="315"/>
      <c r="AJ57" s="315"/>
      <c r="AK57" s="315"/>
      <c r="AL57" s="315"/>
      <c r="AM57" s="315"/>
      <c r="AN57" s="315"/>
      <c r="AO57" s="315"/>
      <c r="AP57" s="316"/>
      <c r="AQ57" s="16"/>
      <c r="AR57" t="str">
        <f ca="1">",""drafts"":["&amp;CONCATENATE(AR30,AR31,AR32,AR33,AR34,AR35,AR36,AR37,AR38,AR39,AR40,AR41,AR42,AR43,AR44,AR45,AR46,AR47,AR48,AR49,AR50,AR51,AR52,AR54,AR55)&amp;"]"</f>
        <v>,"drafts":[{"rem":"←Arrival Port Hedland→","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rem":"","fore":null,"mid":null,"aft":null,"air":null,"bm":null,"sf":null}]</v>
      </c>
      <c r="AS57" t="str">
        <f ca="1">",""pours"":["&amp;CONCATENATE(AS31,AS32,AS33,AS34,AS35,AS36,AS37,AS38,AS39,AS40,AS41,AS42,AS43,AS44,AS45,AS46,AS47,AS48,AS49,AS50,AS51,AS52,AS54,AS55)&amp;"]"</f>
        <v>,"pours":[{"trim":0,"no":"1","hold":null,"tonnes":null,"grade":"","op":"","time":null},{"trim":0,"no":"2","hold":null,"tonnes":null,"grade":"","op":"","time":null},{"trim":0,"no":"3","hold":null,"tonnes":null,"grade":"","op":"","time":null},{"trim":0,"no":"4","hold":null,"tonnes":null,"grade":"","op":"","time":null},{"trim":0,"no":"5","hold":null,"tonnes":null,"grade":"","op":"","time":null},{"trim":0,"no":"6","hold":null,"tonnes":null,"grade":"","op":"","time":null},{"trim":0,"no":"7","hold":null,"tonnes":null,"grade":"","op":"","time":null},{"trim":0,"no":"8","hold":null,"tonnes":null,"grade":"","op":"","time":null},{"trim":0,"no":"9","hold":null,"tonnes":null,"grade":"","op":"","time":null},{"trim":0,"no":"10","hold":null,"tonnes":null,"grade":"","op":"","time":null},{"trim":0,"no":"11","hold":null,"tonnes":null,"grade":"","op":"","time":null},{"trim":0,"no":"12","hold":null,"tonnes":null,"grade":"","op":"","time":null},{"trim":0,"no":"13","hold":null,"tonnes":null,"grade":"","op":"","time":null},{"trim":0,"no":"14","hold":null,"tonnes":null,"grade":"","op":"","time":null},{"trim":0,"no":"15","hold":null,"tonnes":null,"grade":"","op":"","time":null},{"trim":0,"no":"16","hold":null,"tonnes":null,"grade":"","op":"","time":null},{"trim":0,"no":"17","hold":null,"tonnes":null,"grade":"","op":"","time":null},{"trim":0,"no":"18","hold":null,"tonnes":null,"grade":"","op":"","time":null},{"trim":0,"no":"19","hold":null,"tonnes":null,"grade":"","op":"","time":null},{"trim":0,"no":"20","hold":null,"tonnes":null,"grade":"","op":"","time":null},{"trim":0,"no":"21","hold":null,"tonnes":null,"grade":"","op":"","time":null},{"trim":0,"no":"22","hold":null,"tonnes":null,"grade":"","op":"","time":null},{"trim":1,"no":"23","hold":null,"tonnes":null,"grade":"","op":"","time":null},{"trim":1,"no":"24","hold":null,"tonnes":null,"grade":"","op":"","time":null}]</v>
      </c>
    </row>
    <row r="58" spans="1:45" ht="10.5" customHeight="1">
      <c r="A58" s="43">
        <v>1</v>
      </c>
      <c r="B58" s="43">
        <v>62590</v>
      </c>
      <c r="C58" s="44">
        <v>44575.615972222222</v>
      </c>
      <c r="D58" s="43">
        <v>3.41</v>
      </c>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K58" s="47"/>
      <c r="AL58" s="47"/>
      <c r="AM58" s="47"/>
      <c r="AN58" s="47"/>
      <c r="AO58" s="47"/>
      <c r="AP58" s="47"/>
      <c r="AQ58" s="1"/>
    </row>
    <row r="59" spans="1:45" ht="16.5" customHeight="1">
      <c r="A59" s="43">
        <v>0</v>
      </c>
      <c r="B59" s="43">
        <v>62590</v>
      </c>
      <c r="C59" s="44">
        <v>44575.87222222222</v>
      </c>
      <c r="D59" s="43">
        <v>5.33</v>
      </c>
      <c r="K59" s="30" t="str">
        <f ca="1">IF(K57-1000&lt;OFFSET(dead_weight,0,2)-OFFSET(total_known_weights,0,2),"","Total cargo loaded exceeds vessel's maximum capacity. Please check load plan.")</f>
        <v/>
      </c>
    </row>
    <row r="60" spans="1:45">
      <c r="A60" s="43">
        <v>1</v>
      </c>
      <c r="B60" s="43">
        <v>62590</v>
      </c>
      <c r="C60" s="44">
        <v>44576.151388888888</v>
      </c>
      <c r="D60" s="43">
        <v>2.59</v>
      </c>
    </row>
    <row r="61" spans="1:45">
      <c r="A61" s="43">
        <v>0</v>
      </c>
      <c r="B61" s="43">
        <v>62590</v>
      </c>
      <c r="C61" s="44">
        <v>44576.422222222223</v>
      </c>
      <c r="D61" s="43">
        <v>5.01</v>
      </c>
    </row>
    <row r="62" spans="1:45">
      <c r="A62" s="43">
        <v>1</v>
      </c>
      <c r="B62" s="43">
        <v>62590</v>
      </c>
      <c r="C62" s="44">
        <v>44576.658333333333</v>
      </c>
      <c r="D62" s="43">
        <v>3.13</v>
      </c>
    </row>
    <row r="63" spans="1:45">
      <c r="A63" s="43">
        <v>0</v>
      </c>
      <c r="B63" s="43">
        <v>62590</v>
      </c>
      <c r="C63" s="44">
        <v>44576.90902777778</v>
      </c>
      <c r="D63" s="43">
        <v>5.62</v>
      </c>
    </row>
    <row r="64" spans="1:45">
      <c r="A64" s="43">
        <v>1</v>
      </c>
      <c r="B64" s="43">
        <v>62590</v>
      </c>
      <c r="C64" s="44">
        <v>44577.181944444441</v>
      </c>
      <c r="D64" s="43">
        <v>2.21</v>
      </c>
    </row>
    <row r="65" spans="1:4">
      <c r="A65" s="43">
        <v>0</v>
      </c>
      <c r="B65" s="43">
        <v>62590</v>
      </c>
      <c r="C65" s="44">
        <v>44577.447916666664</v>
      </c>
      <c r="D65" s="43">
        <v>5.35</v>
      </c>
    </row>
    <row r="66" spans="1:4">
      <c r="A66" s="43">
        <v>1</v>
      </c>
      <c r="B66" s="43">
        <v>62590</v>
      </c>
      <c r="C66" s="44">
        <v>44577.6875</v>
      </c>
      <c r="D66" s="43">
        <v>2.81</v>
      </c>
    </row>
    <row r="67" spans="1:4">
      <c r="A67" s="43">
        <v>0</v>
      </c>
      <c r="B67" s="43">
        <v>62590</v>
      </c>
      <c r="C67" s="44">
        <v>44577.9375</v>
      </c>
      <c r="D67" s="43">
        <v>5.92</v>
      </c>
    </row>
    <row r="68" spans="1:4">
      <c r="A68" s="43">
        <v>1</v>
      </c>
      <c r="B68" s="43">
        <v>62590</v>
      </c>
      <c r="C68" s="44">
        <v>44578.207638888889</v>
      </c>
      <c r="D68" s="43">
        <v>1.87</v>
      </c>
    </row>
    <row r="69" spans="1:4">
      <c r="A69" s="43">
        <v>0</v>
      </c>
      <c r="B69" s="43">
        <v>62590</v>
      </c>
      <c r="C69" s="44">
        <v>44578.470833333333</v>
      </c>
      <c r="D69" s="43">
        <v>5.66</v>
      </c>
    </row>
    <row r="70" spans="1:4">
      <c r="A70" s="43">
        <v>1</v>
      </c>
      <c r="B70" s="43">
        <v>62590</v>
      </c>
      <c r="C70" s="44">
        <v>44578.712500000001</v>
      </c>
      <c r="D70" s="43">
        <v>2.5</v>
      </c>
    </row>
    <row r="71" spans="1:4">
      <c r="A71" s="43">
        <v>0</v>
      </c>
      <c r="B71" s="43">
        <v>62590</v>
      </c>
      <c r="C71" s="44">
        <v>44578.963888888888</v>
      </c>
      <c r="D71" s="43">
        <v>6.18</v>
      </c>
    </row>
    <row r="72" spans="1:4">
      <c r="A72" s="43">
        <v>1</v>
      </c>
      <c r="B72" s="43">
        <v>62590</v>
      </c>
      <c r="C72" s="44">
        <v>44579.229166666664</v>
      </c>
      <c r="D72" s="43">
        <v>1.59</v>
      </c>
    </row>
    <row r="73" spans="1:4">
      <c r="A73" s="43">
        <v>0</v>
      </c>
      <c r="B73" s="43">
        <v>62590</v>
      </c>
      <c r="C73" s="44">
        <v>44579.492361111108</v>
      </c>
      <c r="D73" s="43">
        <v>5.91</v>
      </c>
    </row>
    <row r="74" spans="1:4">
      <c r="A74" s="43">
        <v>1</v>
      </c>
      <c r="B74" s="43">
        <v>62590</v>
      </c>
      <c r="C74" s="44">
        <v>44579.734722222223</v>
      </c>
      <c r="D74" s="43">
        <v>2.2400000000000002</v>
      </c>
    </row>
    <row r="75" spans="1:4">
      <c r="A75" s="43">
        <v>0</v>
      </c>
      <c r="B75" s="43">
        <v>62590</v>
      </c>
      <c r="C75" s="44">
        <v>44579.987500000003</v>
      </c>
      <c r="D75" s="43">
        <v>6.38</v>
      </c>
    </row>
    <row r="76" spans="1:4">
      <c r="A76" s="43">
        <v>1</v>
      </c>
      <c r="B76" s="43">
        <v>62590</v>
      </c>
      <c r="C76" s="44">
        <v>44580.25</v>
      </c>
      <c r="D76" s="43">
        <v>1.38</v>
      </c>
    </row>
    <row r="77" spans="1:4">
      <c r="A77" s="43">
        <v>0</v>
      </c>
      <c r="B77" s="43">
        <v>62590</v>
      </c>
      <c r="C77" s="44">
        <v>44580.513194444444</v>
      </c>
      <c r="D77" s="43">
        <v>6.11</v>
      </c>
    </row>
    <row r="78" spans="1:4">
      <c r="A78" s="43">
        <v>1</v>
      </c>
      <c r="B78" s="43">
        <v>62590</v>
      </c>
      <c r="C78" s="44">
        <v>44580.755555555559</v>
      </c>
      <c r="D78" s="43">
        <v>2.04</v>
      </c>
    </row>
    <row r="79" spans="1:4">
      <c r="A79" s="43">
        <v>0</v>
      </c>
      <c r="B79" s="43">
        <v>62590</v>
      </c>
      <c r="C79" s="44">
        <v>44581.010416666664</v>
      </c>
      <c r="D79" s="43">
        <v>6.52</v>
      </c>
    </row>
    <row r="80" spans="1:4">
      <c r="A80" s="43">
        <v>1</v>
      </c>
      <c r="B80" s="43">
        <v>62590</v>
      </c>
      <c r="C80" s="44">
        <v>44581.270833333336</v>
      </c>
      <c r="D80" s="43">
        <v>1.25</v>
      </c>
    </row>
    <row r="81" spans="1:4">
      <c r="A81" s="43">
        <v>0</v>
      </c>
      <c r="B81" s="43">
        <v>62590</v>
      </c>
      <c r="C81" s="44">
        <v>44581.533333333333</v>
      </c>
      <c r="D81" s="43">
        <v>6.25</v>
      </c>
    </row>
    <row r="82" spans="1:4">
      <c r="A82" s="43">
        <v>1</v>
      </c>
      <c r="B82" s="43">
        <v>62590</v>
      </c>
      <c r="C82" s="44">
        <v>44581.777083333334</v>
      </c>
      <c r="D82" s="43">
        <v>1.9</v>
      </c>
    </row>
    <row r="83" spans="1:4">
      <c r="A83" s="43">
        <v>0</v>
      </c>
      <c r="B83" s="43">
        <v>62590</v>
      </c>
      <c r="C83" s="44">
        <v>44582.031944444447</v>
      </c>
      <c r="D83" s="43">
        <v>6.57</v>
      </c>
    </row>
    <row r="84" spans="1:4">
      <c r="A84" s="43">
        <v>1</v>
      </c>
      <c r="B84" s="43">
        <v>62590</v>
      </c>
      <c r="C84" s="44">
        <v>44582.290972222225</v>
      </c>
      <c r="D84" s="43">
        <v>1.19</v>
      </c>
    </row>
    <row r="85" spans="1:4">
      <c r="A85" s="43">
        <v>0</v>
      </c>
      <c r="B85" s="43">
        <v>62590</v>
      </c>
      <c r="C85" s="44">
        <v>44582.553472222222</v>
      </c>
      <c r="D85" s="43">
        <v>6.34</v>
      </c>
    </row>
    <row r="86" spans="1:4">
      <c r="A86" s="43">
        <v>1</v>
      </c>
      <c r="B86" s="43">
        <v>62590</v>
      </c>
      <c r="C86" s="44">
        <v>44582.79791666667</v>
      </c>
      <c r="D86" s="43">
        <v>1.84</v>
      </c>
    </row>
    <row r="87" spans="1:4">
      <c r="A87" s="43">
        <v>0</v>
      </c>
      <c r="B87" s="43">
        <v>62590</v>
      </c>
      <c r="C87" s="44">
        <v>44583.053472222222</v>
      </c>
      <c r="D87" s="43">
        <v>6.55</v>
      </c>
    </row>
    <row r="88" spans="1:4">
      <c r="A88" s="43">
        <v>1</v>
      </c>
      <c r="B88" s="43">
        <v>62590</v>
      </c>
      <c r="C88" s="44">
        <v>44583.310416666667</v>
      </c>
      <c r="D88" s="43">
        <v>1.22</v>
      </c>
    </row>
    <row r="89" spans="1:4">
      <c r="A89" s="43">
        <v>0</v>
      </c>
      <c r="B89" s="43">
        <v>62590</v>
      </c>
      <c r="C89" s="44">
        <v>44583.572916666664</v>
      </c>
      <c r="D89" s="43">
        <v>6.38</v>
      </c>
    </row>
    <row r="90" spans="1:4">
      <c r="A90" s="43">
        <v>1</v>
      </c>
      <c r="B90" s="43">
        <v>62590</v>
      </c>
      <c r="C90" s="44">
        <v>44583.819444444445</v>
      </c>
      <c r="D90" s="43">
        <v>1.84</v>
      </c>
    </row>
    <row r="91" spans="1:4">
      <c r="A91" s="43">
        <v>0</v>
      </c>
      <c r="B91" s="43">
        <v>62590</v>
      </c>
      <c r="C91" s="44">
        <v>44584.074999999997</v>
      </c>
      <c r="D91" s="43">
        <v>6.44</v>
      </c>
    </row>
    <row r="92" spans="1:4">
      <c r="A92" s="43">
        <v>1</v>
      </c>
      <c r="B92" s="43">
        <v>62590</v>
      </c>
      <c r="C92" s="44">
        <v>44584.330555555556</v>
      </c>
      <c r="D92" s="43">
        <v>1.35</v>
      </c>
    </row>
    <row r="93" spans="1:4">
      <c r="A93" s="43">
        <v>0</v>
      </c>
      <c r="B93" s="43">
        <v>62590</v>
      </c>
      <c r="C93" s="44">
        <v>44584.593055555553</v>
      </c>
      <c r="D93" s="43">
        <v>6.36</v>
      </c>
    </row>
    <row r="94" spans="1:4">
      <c r="A94" s="43">
        <v>1</v>
      </c>
      <c r="B94" s="43">
        <v>62590</v>
      </c>
      <c r="C94" s="44">
        <v>44584.842361111114</v>
      </c>
      <c r="D94" s="43">
        <v>1.92</v>
      </c>
    </row>
    <row r="95" spans="1:4">
      <c r="A95" s="43">
        <v>0</v>
      </c>
      <c r="B95" s="43">
        <v>62590</v>
      </c>
      <c r="C95" s="44">
        <v>44585.09652777778</v>
      </c>
      <c r="D95" s="43">
        <v>6.23</v>
      </c>
    </row>
    <row r="96" spans="1:4">
      <c r="A96" s="43">
        <v>1</v>
      </c>
      <c r="B96" s="43">
        <v>62590</v>
      </c>
      <c r="C96" s="44">
        <v>44585.351388888892</v>
      </c>
      <c r="D96" s="43">
        <v>1.58</v>
      </c>
    </row>
    <row r="97" spans="1:4">
      <c r="A97" s="43">
        <v>0</v>
      </c>
      <c r="B97" s="43">
        <v>62590</v>
      </c>
      <c r="C97" s="44">
        <v>44585.613194444442</v>
      </c>
      <c r="D97" s="43">
        <v>6.28</v>
      </c>
    </row>
    <row r="98" spans="1:4">
      <c r="A98" s="43">
        <v>1</v>
      </c>
      <c r="B98" s="43">
        <v>62590</v>
      </c>
      <c r="C98" s="44">
        <v>44585.865972222222</v>
      </c>
      <c r="D98" s="43">
        <v>2.09</v>
      </c>
    </row>
    <row r="99" spans="1:4">
      <c r="A99" s="43">
        <v>0</v>
      </c>
      <c r="B99" s="43">
        <v>62590</v>
      </c>
      <c r="C99" s="44">
        <v>44586.119444444441</v>
      </c>
      <c r="D99" s="43">
        <v>5.93</v>
      </c>
    </row>
    <row r="100" spans="1:4">
      <c r="A100" s="43">
        <v>1</v>
      </c>
      <c r="B100" s="43">
        <v>62590</v>
      </c>
      <c r="C100" s="44">
        <v>44586.374305555553</v>
      </c>
      <c r="D100" s="43">
        <v>1.92</v>
      </c>
    </row>
    <row r="101" spans="1:4">
      <c r="A101" s="43">
        <v>0</v>
      </c>
      <c r="B101" s="43">
        <v>62590</v>
      </c>
      <c r="C101" s="44">
        <v>44586.635416666664</v>
      </c>
      <c r="D101" s="43">
        <v>6.12</v>
      </c>
    </row>
    <row r="102" spans="1:4">
      <c r="A102" s="43">
        <v>1</v>
      </c>
      <c r="B102" s="43">
        <v>62590</v>
      </c>
      <c r="C102" s="44">
        <v>44586.895138888889</v>
      </c>
      <c r="D102" s="43">
        <v>2.33</v>
      </c>
    </row>
    <row r="103" spans="1:4">
      <c r="A103" s="43">
        <v>0</v>
      </c>
      <c r="B103" s="43">
        <v>62590</v>
      </c>
      <c r="C103" s="44">
        <v>44587.146527777775</v>
      </c>
      <c r="D103" s="43">
        <v>5.54</v>
      </c>
    </row>
    <row r="104" spans="1:4">
      <c r="A104" s="43">
        <v>1</v>
      </c>
      <c r="B104" s="43">
        <v>62590</v>
      </c>
      <c r="C104" s="44">
        <v>44587.398611111108</v>
      </c>
      <c r="D104" s="43">
        <v>2.36</v>
      </c>
    </row>
    <row r="105" spans="1:4">
      <c r="A105" s="43">
        <v>0</v>
      </c>
      <c r="B105" s="43">
        <v>62590</v>
      </c>
      <c r="C105" s="44">
        <v>44587.663888888892</v>
      </c>
      <c r="D105" s="43">
        <v>5.88</v>
      </c>
    </row>
    <row r="106" spans="1:4">
      <c r="A106" s="43">
        <v>1</v>
      </c>
      <c r="B106" s="43">
        <v>62590</v>
      </c>
      <c r="C106" s="44">
        <v>44587.931250000001</v>
      </c>
      <c r="D106" s="43">
        <v>2.63</v>
      </c>
    </row>
    <row r="107" spans="1:4">
      <c r="A107" s="43">
        <v>0</v>
      </c>
      <c r="B107" s="43">
        <v>62590</v>
      </c>
      <c r="C107" s="44">
        <v>44588.182638888888</v>
      </c>
      <c r="D107" s="43">
        <v>5.07</v>
      </c>
    </row>
    <row r="108" spans="1:4">
      <c r="A108" s="43">
        <v>1</v>
      </c>
      <c r="B108" s="43">
        <v>62590</v>
      </c>
      <c r="C108" s="44">
        <v>44588.431250000001</v>
      </c>
      <c r="D108" s="43">
        <v>2.86</v>
      </c>
    </row>
    <row r="109" spans="1:4">
      <c r="A109" s="43">
        <v>0</v>
      </c>
      <c r="B109" s="43">
        <v>62590</v>
      </c>
      <c r="C109" s="44">
        <v>44588.703472222223</v>
      </c>
      <c r="D109" s="43">
        <v>5.58</v>
      </c>
    </row>
    <row r="110" spans="1:4">
      <c r="A110" s="43">
        <v>1</v>
      </c>
      <c r="B110" s="43">
        <v>62590</v>
      </c>
      <c r="C110" s="44">
        <v>44588.992361111108</v>
      </c>
      <c r="D110" s="43">
        <v>2.87</v>
      </c>
    </row>
    <row r="111" spans="1:4">
      <c r="A111" s="43">
        <v>0</v>
      </c>
      <c r="B111" s="43">
        <v>62590</v>
      </c>
      <c r="C111" s="44">
        <v>44589.244444444441</v>
      </c>
      <c r="D111" s="43">
        <v>4.6399999999999997</v>
      </c>
    </row>
    <row r="112" spans="1:4">
      <c r="A112" s="43">
        <v>1</v>
      </c>
      <c r="B112" s="43">
        <v>62590</v>
      </c>
      <c r="C112" s="44">
        <v>44589.490972222222</v>
      </c>
      <c r="D112" s="43">
        <v>3.32</v>
      </c>
    </row>
    <row r="113" spans="1:4">
      <c r="A113" s="43">
        <v>0</v>
      </c>
      <c r="B113" s="43">
        <v>62590</v>
      </c>
      <c r="C113" s="44">
        <v>44589.770833333336</v>
      </c>
      <c r="D113" s="43">
        <v>5.38</v>
      </c>
    </row>
    <row r="114" spans="1:4">
      <c r="A114" s="43">
        <v>1</v>
      </c>
      <c r="B114" s="43">
        <v>62590</v>
      </c>
      <c r="C114" s="44">
        <v>44590.063194444447</v>
      </c>
      <c r="D114" s="43">
        <v>2.81</v>
      </c>
    </row>
    <row r="115" spans="1:4">
      <c r="A115" s="43">
        <v>0</v>
      </c>
      <c r="B115" s="43">
        <v>62590</v>
      </c>
      <c r="C115" s="44">
        <v>44590.336111111108</v>
      </c>
      <c r="D115" s="43">
        <v>4.5999999999999996</v>
      </c>
    </row>
    <row r="116" spans="1:4">
      <c r="A116" s="43">
        <v>1</v>
      </c>
      <c r="B116" s="43">
        <v>62590</v>
      </c>
      <c r="C116" s="44">
        <v>44590.572916666664</v>
      </c>
      <c r="D116" s="43">
        <v>3.4</v>
      </c>
    </row>
    <row r="117" spans="1:4">
      <c r="A117" s="43">
        <v>0</v>
      </c>
      <c r="B117" s="43">
        <v>62590</v>
      </c>
      <c r="C117" s="44">
        <v>44590.84097222222</v>
      </c>
      <c r="D117" s="43">
        <v>5.5</v>
      </c>
    </row>
    <row r="118" spans="1:4">
      <c r="A118" s="43">
        <v>1</v>
      </c>
      <c r="B118" s="43">
        <v>62590</v>
      </c>
      <c r="C118" s="44">
        <v>44591.127083333333</v>
      </c>
      <c r="D118" s="43">
        <v>2.46</v>
      </c>
    </row>
    <row r="119" spans="1:4">
      <c r="A119" s="43">
        <v>0</v>
      </c>
      <c r="B119" s="43">
        <v>62590</v>
      </c>
      <c r="C119" s="44">
        <v>44591.409722222219</v>
      </c>
      <c r="D119" s="43">
        <v>5.01</v>
      </c>
    </row>
    <row r="120" spans="1:4">
      <c r="A120" s="43">
        <v>1</v>
      </c>
      <c r="B120" s="43">
        <v>62590</v>
      </c>
      <c r="C120" s="44">
        <v>44591.63958333333</v>
      </c>
      <c r="D120" s="43">
        <v>3.09</v>
      </c>
    </row>
    <row r="121" spans="1:4">
      <c r="A121" s="43">
        <v>0</v>
      </c>
      <c r="B121" s="43">
        <v>62590</v>
      </c>
      <c r="C121" s="44">
        <v>44591.898611111108</v>
      </c>
      <c r="D121" s="43">
        <v>5.88</v>
      </c>
    </row>
    <row r="122" spans="1:4">
      <c r="A122" s="43">
        <v>1</v>
      </c>
      <c r="B122" s="43">
        <v>62590</v>
      </c>
      <c r="C122" s="44">
        <v>44592.175694444442</v>
      </c>
      <c r="D122" s="43">
        <v>1.93</v>
      </c>
    </row>
    <row r="123" spans="1:4">
      <c r="A123" s="43">
        <v>0</v>
      </c>
      <c r="B123" s="43">
        <v>62590</v>
      </c>
      <c r="C123" s="44">
        <v>44592.447916666664</v>
      </c>
      <c r="D123" s="43">
        <v>5.54</v>
      </c>
    </row>
    <row r="124" spans="1:4">
      <c r="A124" s="43">
        <v>1</v>
      </c>
      <c r="B124" s="43">
        <v>62590</v>
      </c>
      <c r="C124" s="44">
        <v>44592.685416666667</v>
      </c>
      <c r="D124" s="43">
        <v>2.5499999999999998</v>
      </c>
    </row>
    <row r="125" spans="1:4">
      <c r="A125" s="43">
        <v>0</v>
      </c>
      <c r="B125" s="43">
        <v>62590</v>
      </c>
      <c r="C125" s="44">
        <v>44592.941666666666</v>
      </c>
      <c r="D125" s="43">
        <v>6.33</v>
      </c>
    </row>
    <row r="126" spans="1:4">
      <c r="A126" s="43">
        <v>1</v>
      </c>
      <c r="B126" s="43">
        <v>62590</v>
      </c>
      <c r="C126" s="44">
        <v>44593.209027777775</v>
      </c>
      <c r="D126" s="43">
        <v>1.4</v>
      </c>
    </row>
    <row r="127" spans="1:4">
      <c r="A127" s="43">
        <v>0</v>
      </c>
      <c r="B127" s="43">
        <v>62590</v>
      </c>
      <c r="C127" s="44">
        <v>44593.478472222225</v>
      </c>
      <c r="D127" s="43">
        <v>6.04</v>
      </c>
    </row>
    <row r="128" spans="1:4">
      <c r="A128" s="43">
        <v>1</v>
      </c>
      <c r="B128" s="43">
        <v>62590</v>
      </c>
      <c r="C128" s="44">
        <v>44593.71875</v>
      </c>
      <c r="D128" s="43">
        <v>2</v>
      </c>
    </row>
    <row r="129" spans="1:4">
      <c r="A129" s="43">
        <v>0</v>
      </c>
      <c r="B129" s="43">
        <v>62590</v>
      </c>
      <c r="C129" s="44">
        <v>44593.976388888892</v>
      </c>
      <c r="D129" s="43">
        <v>6.72</v>
      </c>
    </row>
    <row r="130" spans="1:4">
      <c r="A130" s="43">
        <v>1</v>
      </c>
      <c r="B130" s="43">
        <v>62590</v>
      </c>
      <c r="C130" s="44">
        <v>44594.238888888889</v>
      </c>
      <c r="D130" s="43">
        <v>1</v>
      </c>
    </row>
    <row r="131" spans="1:4">
      <c r="A131" s="43">
        <v>0</v>
      </c>
      <c r="B131" s="43">
        <v>62590</v>
      </c>
      <c r="C131" s="44">
        <v>44594.505555555559</v>
      </c>
      <c r="D131" s="43">
        <v>6.44</v>
      </c>
    </row>
    <row r="132" spans="1:4">
      <c r="A132" s="43">
        <v>1</v>
      </c>
      <c r="B132" s="43">
        <v>62590</v>
      </c>
      <c r="C132" s="44">
        <v>44594.747916666667</v>
      </c>
      <c r="D132" s="43">
        <v>1.56</v>
      </c>
    </row>
    <row r="133" spans="1:4">
      <c r="A133" s="43">
        <v>0</v>
      </c>
      <c r="B133" s="43">
        <v>62590</v>
      </c>
      <c r="C133" s="44">
        <v>44595.006944444445</v>
      </c>
      <c r="D133" s="43">
        <v>6.96</v>
      </c>
    </row>
    <row r="134" spans="1:4">
      <c r="A134" s="43">
        <v>1</v>
      </c>
      <c r="B134" s="43">
        <v>62590</v>
      </c>
      <c r="C134" s="44">
        <v>44595.26458333333</v>
      </c>
      <c r="D134" s="43">
        <v>0.76</v>
      </c>
    </row>
    <row r="135" spans="1:4">
      <c r="A135" s="43">
        <v>0</v>
      </c>
      <c r="B135" s="43">
        <v>62590</v>
      </c>
      <c r="C135" s="44">
        <v>44595.530555555553</v>
      </c>
      <c r="D135" s="43">
        <v>6.72</v>
      </c>
    </row>
    <row r="136" spans="1:4">
      <c r="A136" s="43">
        <v>1</v>
      </c>
      <c r="B136" s="43">
        <v>62590</v>
      </c>
      <c r="C136" s="44">
        <v>44595.774305555555</v>
      </c>
      <c r="D136" s="43">
        <v>1.29</v>
      </c>
    </row>
    <row r="137" spans="1:4">
      <c r="A137" s="43">
        <v>0</v>
      </c>
      <c r="B137" s="43">
        <v>62590</v>
      </c>
      <c r="C137" s="44">
        <v>44596.03402777778</v>
      </c>
      <c r="D137" s="43">
        <v>7.03</v>
      </c>
    </row>
    <row r="138" spans="1:4">
      <c r="A138" s="43">
        <v>1</v>
      </c>
      <c r="B138" s="43">
        <v>62590</v>
      </c>
      <c r="C138" s="44">
        <v>44596.288888888892</v>
      </c>
      <c r="D138" s="43">
        <v>0.71</v>
      </c>
    </row>
    <row r="139" spans="1:4">
      <c r="A139" s="43">
        <v>0</v>
      </c>
      <c r="B139" s="43">
        <v>62590</v>
      </c>
      <c r="C139" s="44">
        <v>44596.553472222222</v>
      </c>
      <c r="D139" s="43">
        <v>6.86</v>
      </c>
    </row>
    <row r="140" spans="1:4">
      <c r="A140" s="43">
        <v>1</v>
      </c>
      <c r="B140" s="43">
        <v>62590</v>
      </c>
      <c r="C140" s="44">
        <v>44596.799305555556</v>
      </c>
      <c r="D140" s="43">
        <v>1.21</v>
      </c>
    </row>
    <row r="141" spans="1:4">
      <c r="A141" s="43">
        <v>0</v>
      </c>
      <c r="B141" s="43">
        <v>62590</v>
      </c>
      <c r="C141" s="44">
        <v>44597.058333333334</v>
      </c>
      <c r="D141" s="43">
        <v>6.93</v>
      </c>
    </row>
    <row r="142" spans="1:4">
      <c r="A142" s="43">
        <v>1</v>
      </c>
      <c r="B142" s="43">
        <v>62590</v>
      </c>
      <c r="C142" s="44">
        <v>44597.311805555553</v>
      </c>
      <c r="D142" s="43">
        <v>0.83</v>
      </c>
    </row>
    <row r="143" spans="1:4">
      <c r="A143" s="43">
        <v>0</v>
      </c>
      <c r="B143" s="43">
        <v>62590</v>
      </c>
      <c r="C143" s="44">
        <v>44597.574305555558</v>
      </c>
      <c r="D143" s="43">
        <v>6.86</v>
      </c>
    </row>
    <row r="144" spans="1:4">
      <c r="A144" s="43">
        <v>1</v>
      </c>
      <c r="B144" s="43">
        <v>62590</v>
      </c>
      <c r="C144" s="44">
        <v>44597.822916666664</v>
      </c>
      <c r="D144" s="43">
        <v>1.31</v>
      </c>
    </row>
    <row r="145" spans="1:4">
      <c r="A145" s="43">
        <v>0</v>
      </c>
      <c r="B145" s="43">
        <v>62590</v>
      </c>
      <c r="C145" s="44">
        <v>44598.081250000003</v>
      </c>
      <c r="D145" s="43">
        <v>6.69</v>
      </c>
    </row>
    <row r="146" spans="1:4">
      <c r="A146" s="43">
        <v>1</v>
      </c>
      <c r="B146" s="43">
        <v>62590</v>
      </c>
      <c r="C146" s="44">
        <v>44598.332638888889</v>
      </c>
      <c r="D146" s="43">
        <v>1.1100000000000001</v>
      </c>
    </row>
    <row r="147" spans="1:4">
      <c r="A147" s="43">
        <v>0</v>
      </c>
      <c r="B147" s="43">
        <v>62590</v>
      </c>
      <c r="C147" s="44">
        <v>44598.594444444447</v>
      </c>
      <c r="D147" s="43">
        <v>6.74</v>
      </c>
    </row>
    <row r="148" spans="1:4">
      <c r="A148" s="43">
        <v>1</v>
      </c>
      <c r="B148" s="43">
        <v>62590</v>
      </c>
      <c r="C148" s="44">
        <v>44598.845138888886</v>
      </c>
      <c r="D148" s="43">
        <v>1.56</v>
      </c>
    </row>
    <row r="149" spans="1:4">
      <c r="A149" s="43">
        <v>0</v>
      </c>
      <c r="B149" s="43">
        <v>62590</v>
      </c>
      <c r="C149" s="44">
        <v>44599.101388888892</v>
      </c>
      <c r="D149" s="43">
        <v>6.34</v>
      </c>
    </row>
    <row r="150" spans="1:4">
      <c r="A150" s="43">
        <v>1</v>
      </c>
      <c r="B150" s="43">
        <v>62590</v>
      </c>
      <c r="C150" s="44">
        <v>44599.352777777778</v>
      </c>
      <c r="D150" s="43">
        <v>1.52</v>
      </c>
    </row>
    <row r="151" spans="1:4">
      <c r="A151" s="43">
        <v>0</v>
      </c>
      <c r="B151" s="43">
        <v>62590</v>
      </c>
      <c r="C151" s="44">
        <v>44599.613888888889</v>
      </c>
      <c r="D151" s="43">
        <v>6.5</v>
      </c>
    </row>
    <row r="152" spans="1:4">
      <c r="A152" s="43">
        <v>1</v>
      </c>
      <c r="B152" s="43">
        <v>62590</v>
      </c>
      <c r="C152" s="44">
        <v>44599.867361111108</v>
      </c>
      <c r="D152" s="43">
        <v>1.93</v>
      </c>
    </row>
    <row r="153" spans="1:4">
      <c r="A153" s="43">
        <v>0</v>
      </c>
      <c r="B153" s="43">
        <v>62590</v>
      </c>
      <c r="C153" s="44">
        <v>44600.121527777781</v>
      </c>
      <c r="D153" s="43">
        <v>5.91</v>
      </c>
    </row>
    <row r="154" spans="1:4">
      <c r="A154" s="43">
        <v>1</v>
      </c>
      <c r="B154" s="43">
        <v>62590</v>
      </c>
      <c r="C154" s="44">
        <v>44600.370833333334</v>
      </c>
      <c r="D154" s="43">
        <v>2.0099999999999998</v>
      </c>
    </row>
    <row r="155" spans="1:4">
      <c r="A155" s="43">
        <v>0</v>
      </c>
      <c r="B155" s="43">
        <v>62590</v>
      </c>
      <c r="C155" s="44">
        <v>44600.632638888892</v>
      </c>
      <c r="D155" s="43">
        <v>6.17</v>
      </c>
    </row>
    <row r="156" spans="1:4">
      <c r="A156" s="43">
        <v>1</v>
      </c>
      <c r="B156" s="43">
        <v>62590</v>
      </c>
      <c r="C156" s="44">
        <v>44600.88958333333</v>
      </c>
      <c r="D156" s="43">
        <v>2.36</v>
      </c>
    </row>
    <row r="157" spans="1:4">
      <c r="A157" s="43">
        <v>0</v>
      </c>
      <c r="B157" s="43">
        <v>62590</v>
      </c>
      <c r="C157" s="44">
        <v>44601.14166666667</v>
      </c>
      <c r="D157" s="43">
        <v>5.42</v>
      </c>
    </row>
    <row r="158" spans="1:4">
      <c r="A158" s="43">
        <v>1</v>
      </c>
      <c r="B158" s="43">
        <v>62590</v>
      </c>
      <c r="C158" s="44">
        <v>44601.388888888891</v>
      </c>
      <c r="D158" s="43">
        <v>2.54</v>
      </c>
    </row>
    <row r="159" spans="1:4">
      <c r="A159" s="43">
        <v>0</v>
      </c>
      <c r="B159" s="43">
        <v>62590</v>
      </c>
      <c r="C159" s="44">
        <v>44601.652083333334</v>
      </c>
      <c r="D159" s="43">
        <v>5.74</v>
      </c>
    </row>
    <row r="160" spans="1:4">
      <c r="A160" s="43">
        <v>1</v>
      </c>
      <c r="B160" s="43">
        <v>62590</v>
      </c>
      <c r="C160" s="44">
        <v>44601.915972222225</v>
      </c>
      <c r="D160" s="43">
        <v>2.84</v>
      </c>
    </row>
    <row r="161" spans="1:4">
      <c r="A161" s="43">
        <v>0</v>
      </c>
      <c r="B161" s="43">
        <v>62590</v>
      </c>
      <c r="C161" s="44">
        <v>44602.163888888892</v>
      </c>
      <c r="D161" s="43">
        <v>4.8899999999999997</v>
      </c>
    </row>
    <row r="162" spans="1:4">
      <c r="A162" s="43">
        <v>1</v>
      </c>
      <c r="B162" s="43">
        <v>62590</v>
      </c>
      <c r="C162" s="44">
        <v>44602.40625</v>
      </c>
      <c r="D162" s="43">
        <v>3.1</v>
      </c>
    </row>
    <row r="163" spans="1:4">
      <c r="A163" s="43">
        <v>0</v>
      </c>
      <c r="B163" s="43">
        <v>62590</v>
      </c>
      <c r="C163" s="44">
        <v>44602.676388888889</v>
      </c>
      <c r="D163" s="43">
        <v>5.27</v>
      </c>
    </row>
    <row r="164" spans="1:4">
      <c r="A164" s="43">
        <v>1</v>
      </c>
      <c r="B164" s="43">
        <v>62590</v>
      </c>
      <c r="C164" s="44">
        <v>44602.960416666669</v>
      </c>
      <c r="D164" s="43">
        <v>3.29</v>
      </c>
    </row>
    <row r="165" spans="1:4">
      <c r="A165" s="43">
        <v>0</v>
      </c>
      <c r="B165" s="43">
        <v>62590</v>
      </c>
      <c r="C165" s="44">
        <v>44603.199305555558</v>
      </c>
      <c r="D165" s="43">
        <v>4.37</v>
      </c>
    </row>
    <row r="166" spans="1:4">
      <c r="A166" s="43">
        <v>1</v>
      </c>
      <c r="B166" s="43">
        <v>62590</v>
      </c>
      <c r="C166" s="44">
        <v>44603.427083333336</v>
      </c>
      <c r="D166" s="43">
        <v>3.66</v>
      </c>
    </row>
    <row r="167" spans="1:4">
      <c r="A167" s="43">
        <v>0</v>
      </c>
      <c r="B167" s="43">
        <v>62590</v>
      </c>
      <c r="C167" s="44">
        <v>44603.729861111111</v>
      </c>
      <c r="D167" s="43">
        <v>4.82</v>
      </c>
    </row>
    <row r="168" spans="1:4">
      <c r="A168" s="43">
        <v>1</v>
      </c>
      <c r="B168" s="43">
        <v>62590</v>
      </c>
      <c r="C168" s="44">
        <v>44604.061111111114</v>
      </c>
      <c r="D168" s="43">
        <v>3.43</v>
      </c>
    </row>
    <row r="169" spans="1:4">
      <c r="A169" s="43">
        <v>0</v>
      </c>
      <c r="B169" s="43">
        <v>62590</v>
      </c>
      <c r="C169" s="44">
        <v>44604.368055555555</v>
      </c>
      <c r="D169" s="43">
        <v>4.22</v>
      </c>
    </row>
    <row r="170" spans="1:4">
      <c r="A170" s="43">
        <v>1</v>
      </c>
      <c r="B170" s="43">
        <v>62590</v>
      </c>
      <c r="C170" s="44">
        <v>44604.575694444444</v>
      </c>
      <c r="D170" s="43">
        <v>3.93</v>
      </c>
    </row>
    <row r="171" spans="1:4">
      <c r="A171" s="43">
        <v>0</v>
      </c>
      <c r="B171" s="43">
        <v>62590</v>
      </c>
      <c r="C171" s="44">
        <v>44604.847916666666</v>
      </c>
      <c r="D171" s="43">
        <v>4.82</v>
      </c>
    </row>
    <row r="172" spans="1:4">
      <c r="A172" s="43">
        <v>1</v>
      </c>
      <c r="B172" s="43">
        <v>62590</v>
      </c>
      <c r="C172" s="44">
        <v>44605.149305555555</v>
      </c>
      <c r="D172" s="43">
        <v>3.08</v>
      </c>
    </row>
    <row r="173" spans="1:4">
      <c r="A173" s="43">
        <v>0</v>
      </c>
      <c r="B173" s="43">
        <v>62590</v>
      </c>
      <c r="C173" s="44">
        <v>44605.431250000001</v>
      </c>
      <c r="D173" s="43">
        <v>4.7</v>
      </c>
    </row>
    <row r="174" spans="1:4">
      <c r="A174" s="43">
        <v>1</v>
      </c>
      <c r="B174" s="43">
        <v>62590</v>
      </c>
      <c r="C174" s="44">
        <v>44605.659722222219</v>
      </c>
      <c r="D174" s="43">
        <v>3.54</v>
      </c>
    </row>
    <row r="175" spans="1:4">
      <c r="A175" s="43">
        <v>0</v>
      </c>
      <c r="B175" s="43">
        <v>62590</v>
      </c>
      <c r="C175" s="44">
        <v>44605.904166666667</v>
      </c>
      <c r="D175" s="43">
        <v>5.22</v>
      </c>
    </row>
    <row r="176" spans="1:4">
      <c r="A176" s="43">
        <v>1</v>
      </c>
      <c r="B176" s="43">
        <v>62590</v>
      </c>
      <c r="C176" s="44">
        <v>44606.181250000001</v>
      </c>
      <c r="D176" s="43">
        <v>2.58</v>
      </c>
    </row>
    <row r="177" spans="1:4">
      <c r="A177" s="43">
        <v>0</v>
      </c>
      <c r="B177" s="43">
        <v>62590</v>
      </c>
      <c r="C177" s="44">
        <v>44606.449305555558</v>
      </c>
      <c r="D177" s="43">
        <v>5.17</v>
      </c>
    </row>
    <row r="178" spans="1:4">
      <c r="A178" s="43">
        <v>1</v>
      </c>
      <c r="B178" s="43">
        <v>62590</v>
      </c>
      <c r="C178" s="44">
        <v>44606.6875</v>
      </c>
      <c r="D178" s="43">
        <v>3.05</v>
      </c>
    </row>
    <row r="179" spans="1:4">
      <c r="A179" s="43">
        <v>0</v>
      </c>
      <c r="B179" s="43">
        <v>62590</v>
      </c>
      <c r="C179" s="44">
        <v>44606.935416666667</v>
      </c>
      <c r="D179" s="43">
        <v>5.67</v>
      </c>
    </row>
    <row r="180" spans="1:4">
      <c r="A180" s="43">
        <v>1</v>
      </c>
      <c r="B180" s="43">
        <v>62590</v>
      </c>
      <c r="C180" s="44">
        <v>44607.202777777777</v>
      </c>
      <c r="D180" s="43">
        <v>2.11</v>
      </c>
    </row>
    <row r="181" spans="1:4">
      <c r="A181" s="43">
        <v>0</v>
      </c>
      <c r="B181" s="43">
        <v>62590</v>
      </c>
      <c r="C181" s="44">
        <v>44607.467361111114</v>
      </c>
      <c r="D181" s="43">
        <v>5.59</v>
      </c>
    </row>
    <row r="182" spans="1:4">
      <c r="A182" s="43">
        <v>1</v>
      </c>
      <c r="B182" s="43">
        <v>62590</v>
      </c>
      <c r="C182" s="44">
        <v>44607.708333333336</v>
      </c>
      <c r="D182" s="43">
        <v>2.58</v>
      </c>
    </row>
    <row r="183" spans="1:4">
      <c r="A183" s="43">
        <v>0</v>
      </c>
      <c r="B183" s="43">
        <v>62590</v>
      </c>
      <c r="C183" s="44">
        <v>44607.959722222222</v>
      </c>
      <c r="D183" s="43">
        <v>6.08</v>
      </c>
    </row>
    <row r="184" spans="1:4">
      <c r="A184" s="43">
        <v>1</v>
      </c>
      <c r="B184" s="43">
        <v>62590</v>
      </c>
      <c r="C184" s="44">
        <v>44608.222222222219</v>
      </c>
      <c r="D184" s="43">
        <v>1.7</v>
      </c>
    </row>
    <row r="185" spans="1:4">
      <c r="A185" s="43">
        <v>0</v>
      </c>
      <c r="B185" s="43">
        <v>62590</v>
      </c>
      <c r="C185" s="44">
        <v>44608.48541666667</v>
      </c>
      <c r="D185" s="43">
        <v>5.98</v>
      </c>
    </row>
    <row r="186" spans="1:4">
      <c r="A186" s="43">
        <v>1</v>
      </c>
      <c r="B186" s="43">
        <v>62590</v>
      </c>
      <c r="C186" s="44">
        <v>44608.728472222225</v>
      </c>
      <c r="D186" s="43">
        <v>2.15</v>
      </c>
    </row>
    <row r="187" spans="1:4">
      <c r="A187" s="43">
        <v>0</v>
      </c>
      <c r="B187" s="43">
        <v>62590</v>
      </c>
      <c r="C187" s="44">
        <v>44608.982638888891</v>
      </c>
      <c r="D187" s="43">
        <v>6.42</v>
      </c>
    </row>
    <row r="188" spans="1:4">
      <c r="A188" s="43">
        <v>1</v>
      </c>
      <c r="B188" s="43">
        <v>62590</v>
      </c>
      <c r="C188" s="44">
        <v>44609.240972222222</v>
      </c>
      <c r="D188" s="43">
        <v>1.35</v>
      </c>
    </row>
    <row r="189" spans="1:4">
      <c r="A189" s="43">
        <v>0</v>
      </c>
      <c r="B189" s="43">
        <v>62590</v>
      </c>
      <c r="C189" s="44">
        <v>44609.504166666666</v>
      </c>
      <c r="D189" s="43">
        <v>6.31</v>
      </c>
    </row>
    <row r="190" spans="1:4">
      <c r="A190" s="43">
        <v>1</v>
      </c>
      <c r="B190" s="43">
        <v>62590</v>
      </c>
      <c r="C190" s="44">
        <v>44609.747916666667</v>
      </c>
      <c r="D190" s="43">
        <v>1.78</v>
      </c>
    </row>
    <row r="191" spans="1:4">
      <c r="A191" s="43">
        <v>0</v>
      </c>
      <c r="B191" s="43">
        <v>62590</v>
      </c>
      <c r="C191" s="44">
        <v>44610.004166666666</v>
      </c>
      <c r="D191" s="43">
        <v>6.68</v>
      </c>
    </row>
    <row r="192" spans="1:4">
      <c r="A192" s="43">
        <v>1</v>
      </c>
      <c r="B192" s="43">
        <v>62590</v>
      </c>
      <c r="C192" s="44">
        <v>44610.259722222225</v>
      </c>
      <c r="D192" s="43">
        <v>1.0900000000000001</v>
      </c>
    </row>
    <row r="193" spans="1:4">
      <c r="A193" s="43">
        <v>0</v>
      </c>
      <c r="B193" s="43">
        <v>62590</v>
      </c>
      <c r="C193" s="44">
        <v>44610.522916666669</v>
      </c>
      <c r="D193" s="43">
        <v>6.59</v>
      </c>
    </row>
    <row r="194" spans="1:4">
      <c r="A194" s="43">
        <v>1</v>
      </c>
      <c r="B194" s="43">
        <v>62590</v>
      </c>
      <c r="C194" s="44">
        <v>44610.768055555556</v>
      </c>
      <c r="D194" s="43">
        <v>1.49</v>
      </c>
    </row>
    <row r="195" spans="1:4">
      <c r="A195" s="43">
        <v>0</v>
      </c>
      <c r="B195" s="43">
        <v>62590</v>
      </c>
      <c r="C195" s="44">
        <v>44611.025694444441</v>
      </c>
      <c r="D195" s="43">
        <v>6.83</v>
      </c>
    </row>
    <row r="196" spans="1:4">
      <c r="A196" s="43">
        <v>1</v>
      </c>
      <c r="B196" s="43">
        <v>62590</v>
      </c>
      <c r="C196" s="44">
        <v>44611.27847222222</v>
      </c>
      <c r="D196" s="43">
        <v>0.93</v>
      </c>
    </row>
    <row r="197" spans="1:4">
      <c r="A197" s="43">
        <v>0</v>
      </c>
      <c r="B197" s="43">
        <v>62590</v>
      </c>
      <c r="C197" s="44">
        <v>44611.542361111111</v>
      </c>
      <c r="D197" s="43">
        <v>6.8</v>
      </c>
    </row>
    <row r="198" spans="1:4">
      <c r="A198" s="43">
        <v>1</v>
      </c>
      <c r="B198" s="43">
        <v>62590</v>
      </c>
      <c r="C198" s="44">
        <v>44611.788194444445</v>
      </c>
      <c r="D198" s="43">
        <v>1.29</v>
      </c>
    </row>
    <row r="199" spans="1:4">
      <c r="A199" s="43">
        <v>0</v>
      </c>
      <c r="B199" s="43">
        <v>62590</v>
      </c>
      <c r="C199" s="44">
        <v>44612.046527777777</v>
      </c>
      <c r="D199" s="43">
        <v>6.87</v>
      </c>
    </row>
    <row r="200" spans="1:4">
      <c r="A200" s="43">
        <v>1</v>
      </c>
      <c r="B200" s="43">
        <v>62590</v>
      </c>
      <c r="C200" s="44">
        <v>44612.29791666667</v>
      </c>
      <c r="D200" s="43">
        <v>0.91</v>
      </c>
    </row>
    <row r="201" spans="1:4">
      <c r="A201" s="43">
        <v>0</v>
      </c>
      <c r="B201" s="43">
        <v>62590</v>
      </c>
      <c r="C201" s="44">
        <v>44612.561111111114</v>
      </c>
      <c r="D201" s="43">
        <v>6.91</v>
      </c>
    </row>
    <row r="202" spans="1:4">
      <c r="A202" s="43">
        <v>1</v>
      </c>
      <c r="B202" s="43">
        <v>62590</v>
      </c>
      <c r="C202" s="44">
        <v>44612.808333333334</v>
      </c>
      <c r="D202" s="43">
        <v>1.22</v>
      </c>
    </row>
    <row r="203" spans="1:4">
      <c r="A203" s="43">
        <v>0</v>
      </c>
      <c r="B203" s="43">
        <v>62590</v>
      </c>
      <c r="C203" s="44">
        <v>44613.066666666666</v>
      </c>
      <c r="D203" s="43">
        <v>6.78</v>
      </c>
    </row>
    <row r="204" spans="1:4">
      <c r="A204" s="43">
        <v>1</v>
      </c>
      <c r="B204" s="43">
        <v>62590</v>
      </c>
      <c r="C204" s="44">
        <v>44613.316666666666</v>
      </c>
      <c r="D204" s="43">
        <v>1.02</v>
      </c>
    </row>
    <row r="205" spans="1:4">
      <c r="A205" s="43">
        <v>0</v>
      </c>
      <c r="B205" s="43">
        <v>62590</v>
      </c>
      <c r="C205" s="44">
        <v>44613.577777777777</v>
      </c>
      <c r="D205" s="43">
        <v>6.92</v>
      </c>
    </row>
    <row r="206" spans="1:4">
      <c r="A206" s="43">
        <v>1</v>
      </c>
      <c r="B206" s="43">
        <v>62590</v>
      </c>
      <c r="C206" s="44">
        <v>44613.82916666667</v>
      </c>
      <c r="D206" s="43">
        <v>1.28</v>
      </c>
    </row>
    <row r="207" spans="1:4">
      <c r="A207" s="43">
        <v>0</v>
      </c>
      <c r="B207" s="43">
        <v>62590</v>
      </c>
      <c r="C207" s="44">
        <v>44614.085416666669</v>
      </c>
      <c r="D207" s="43">
        <v>6.56</v>
      </c>
    </row>
    <row r="208" spans="1:4">
      <c r="A208" s="43">
        <v>1</v>
      </c>
      <c r="B208" s="43">
        <v>62590</v>
      </c>
      <c r="C208" s="44">
        <v>44614.335416666669</v>
      </c>
      <c r="D208" s="43">
        <v>1.28</v>
      </c>
    </row>
    <row r="209" spans="1:4">
      <c r="A209" s="43">
        <v>0</v>
      </c>
      <c r="B209" s="43">
        <v>62590</v>
      </c>
      <c r="C209" s="44">
        <v>44614.595138888886</v>
      </c>
      <c r="D209" s="43">
        <v>6.82</v>
      </c>
    </row>
    <row r="210" spans="1:4">
      <c r="A210" s="43">
        <v>1</v>
      </c>
      <c r="B210" s="43">
        <v>62590</v>
      </c>
      <c r="C210" s="44">
        <v>44614.850694444445</v>
      </c>
      <c r="D210" s="43">
        <v>1.5</v>
      </c>
    </row>
    <row r="211" spans="1:4">
      <c r="A211" s="43">
        <v>0</v>
      </c>
      <c r="B211" s="43">
        <v>62590</v>
      </c>
      <c r="C211" s="44">
        <v>44615.104861111111</v>
      </c>
      <c r="D211" s="43">
        <v>6.22</v>
      </c>
    </row>
    <row r="212" spans="1:4">
      <c r="A212" s="43">
        <v>1</v>
      </c>
      <c r="B212" s="43">
        <v>62590</v>
      </c>
      <c r="C212" s="44">
        <v>44615.354861111111</v>
      </c>
      <c r="D212" s="43">
        <v>1.68</v>
      </c>
    </row>
    <row r="213" spans="1:4">
      <c r="A213" s="43">
        <v>0</v>
      </c>
      <c r="B213" s="43">
        <v>62590</v>
      </c>
      <c r="C213" s="44">
        <v>44615.614583333336</v>
      </c>
      <c r="D213" s="43">
        <v>6.58</v>
      </c>
    </row>
    <row r="214" spans="1:4">
      <c r="A214" s="43">
        <v>1</v>
      </c>
      <c r="B214" s="43">
        <v>62590</v>
      </c>
      <c r="C214" s="44">
        <v>44615.873611111114</v>
      </c>
      <c r="D214" s="43">
        <v>1.86</v>
      </c>
    </row>
    <row r="215" spans="1:4">
      <c r="A215" s="43">
        <v>0</v>
      </c>
      <c r="B215" s="43">
        <v>62590</v>
      </c>
      <c r="C215" s="44">
        <v>44616.127083333333</v>
      </c>
      <c r="D215" s="43">
        <v>5.75</v>
      </c>
    </row>
    <row r="216" spans="1:4">
      <c r="A216" s="43">
        <v>1</v>
      </c>
      <c r="B216" s="43">
        <v>62590</v>
      </c>
      <c r="C216" s="44">
        <v>44616.375694444447</v>
      </c>
      <c r="D216" s="43">
        <v>2.19</v>
      </c>
    </row>
    <row r="217" spans="1:4">
      <c r="A217" s="43">
        <v>0</v>
      </c>
      <c r="B217" s="43">
        <v>62590</v>
      </c>
      <c r="C217" s="44">
        <v>44616.636111111111</v>
      </c>
      <c r="D217" s="43">
        <v>6.2</v>
      </c>
    </row>
    <row r="218" spans="1:4">
      <c r="A218" s="43">
        <v>1</v>
      </c>
      <c r="B218" s="43">
        <v>62590</v>
      </c>
      <c r="C218" s="44">
        <v>44616.902083333334</v>
      </c>
      <c r="D218" s="43">
        <v>2.37</v>
      </c>
    </row>
    <row r="219" spans="1:4">
      <c r="A219" s="43">
        <v>0</v>
      </c>
      <c r="B219" s="43">
        <v>62590</v>
      </c>
      <c r="C219" s="44">
        <v>44617.15347222222</v>
      </c>
      <c r="D219" s="43">
        <v>5.17</v>
      </c>
    </row>
    <row r="220" spans="1:4">
      <c r="A220" s="43">
        <v>1</v>
      </c>
      <c r="B220" s="43">
        <v>62590</v>
      </c>
      <c r="C220" s="44">
        <v>44617.398611111108</v>
      </c>
      <c r="D220" s="43">
        <v>2.81</v>
      </c>
    </row>
    <row r="221" spans="1:4">
      <c r="A221" s="43">
        <v>0</v>
      </c>
      <c r="B221" s="43">
        <v>62590</v>
      </c>
      <c r="C221" s="44">
        <v>44617.665277777778</v>
      </c>
      <c r="D221" s="43">
        <v>5.69</v>
      </c>
    </row>
    <row r="222" spans="1:4">
      <c r="A222" s="43">
        <v>1</v>
      </c>
      <c r="B222" s="43">
        <v>62590</v>
      </c>
      <c r="C222" s="44">
        <v>44617.947222222225</v>
      </c>
      <c r="D222" s="43">
        <v>2.93</v>
      </c>
    </row>
    <row r="223" spans="1:4">
      <c r="A223" s="43">
        <v>0</v>
      </c>
      <c r="B223" s="43">
        <v>62590</v>
      </c>
      <c r="C223" s="44">
        <v>44618.197916666664</v>
      </c>
      <c r="D223" s="43">
        <v>4.55</v>
      </c>
    </row>
    <row r="224" spans="1:4">
      <c r="A224" s="43">
        <v>1</v>
      </c>
      <c r="B224" s="43">
        <v>62590</v>
      </c>
      <c r="C224" s="44">
        <v>44618.432638888888</v>
      </c>
      <c r="D224" s="43">
        <v>3.48</v>
      </c>
    </row>
    <row r="225" spans="1:4">
      <c r="A225" s="43">
        <v>0</v>
      </c>
      <c r="B225" s="43">
        <v>62590</v>
      </c>
      <c r="C225" s="44">
        <v>44618.723611111112</v>
      </c>
      <c r="D225" s="43">
        <v>5.14</v>
      </c>
    </row>
    <row r="226" spans="1:4">
      <c r="A226" s="43">
        <v>1</v>
      </c>
      <c r="B226" s="43">
        <v>62590</v>
      </c>
      <c r="C226" s="44">
        <v>44619.046527777777</v>
      </c>
      <c r="D226" s="43">
        <v>3.19</v>
      </c>
    </row>
    <row r="227" spans="1:4">
      <c r="A227" s="43">
        <v>0</v>
      </c>
      <c r="B227" s="43">
        <v>62590</v>
      </c>
      <c r="C227" s="44">
        <v>44619.34375</v>
      </c>
      <c r="D227" s="43">
        <v>4.3499999999999996</v>
      </c>
    </row>
    <row r="228" spans="1:4">
      <c r="A228" s="43">
        <v>1</v>
      </c>
      <c r="B228" s="43">
        <v>62590</v>
      </c>
      <c r="C228" s="44">
        <v>44619.564583333333</v>
      </c>
      <c r="D228" s="43">
        <v>3.78</v>
      </c>
    </row>
    <row r="229" spans="1:4">
      <c r="A229" s="43">
        <v>0</v>
      </c>
      <c r="B229" s="43">
        <v>62590</v>
      </c>
      <c r="C229" s="44">
        <v>44619.841666666667</v>
      </c>
      <c r="D229" s="43">
        <v>5.1100000000000003</v>
      </c>
    </row>
    <row r="230" spans="1:4">
      <c r="A230" s="43">
        <v>1</v>
      </c>
      <c r="B230" s="43">
        <v>62590</v>
      </c>
      <c r="C230" s="44">
        <v>44620.140277777777</v>
      </c>
      <c r="D230" s="43">
        <v>2.78</v>
      </c>
    </row>
    <row r="231" spans="1:4">
      <c r="A231" s="43">
        <v>0</v>
      </c>
      <c r="B231" s="43">
        <v>62590</v>
      </c>
      <c r="C231" s="44">
        <v>44620.421527777777</v>
      </c>
      <c r="D231" s="43">
        <v>4.9800000000000004</v>
      </c>
    </row>
    <row r="232" spans="1:4">
      <c r="A232" s="43">
        <v>1</v>
      </c>
      <c r="B232" s="43">
        <v>62590</v>
      </c>
      <c r="C232" s="44">
        <v>44620.654166666667</v>
      </c>
      <c r="D232" s="43">
        <v>3.22</v>
      </c>
    </row>
    <row r="233" spans="1:4">
      <c r="A233" s="43">
        <v>0</v>
      </c>
      <c r="B233" s="43">
        <v>62590</v>
      </c>
      <c r="C233" s="44">
        <v>44620.909722222219</v>
      </c>
      <c r="D233" s="43">
        <v>5.67</v>
      </c>
    </row>
    <row r="234" spans="1:4">
      <c r="A234" s="43">
        <v>1</v>
      </c>
      <c r="B234" s="43">
        <v>62590</v>
      </c>
      <c r="C234" s="44">
        <v>44621.179166666669</v>
      </c>
      <c r="D234" s="43">
        <v>2.11</v>
      </c>
    </row>
    <row r="235" spans="1:4">
      <c r="A235" s="43">
        <v>0</v>
      </c>
      <c r="B235" s="43">
        <v>62590</v>
      </c>
      <c r="C235" s="44">
        <v>44621.448611111111</v>
      </c>
      <c r="D235" s="43">
        <v>5.65</v>
      </c>
    </row>
    <row r="236" spans="1:4">
      <c r="A236" s="43">
        <v>1</v>
      </c>
      <c r="B236" s="43">
        <v>62590</v>
      </c>
      <c r="C236" s="44">
        <v>44621.688194444447</v>
      </c>
      <c r="D236" s="43">
        <v>2.4700000000000002</v>
      </c>
    </row>
    <row r="237" spans="1:4">
      <c r="A237" s="43">
        <v>0</v>
      </c>
      <c r="B237" s="43">
        <v>62590</v>
      </c>
      <c r="C237" s="44">
        <v>44621.945833333331</v>
      </c>
      <c r="D237" s="43">
        <v>6.27</v>
      </c>
    </row>
    <row r="238" spans="1:4">
      <c r="A238" s="43">
        <v>1</v>
      </c>
      <c r="B238" s="43">
        <v>62590</v>
      </c>
      <c r="C238" s="44">
        <v>44622.205555555556</v>
      </c>
      <c r="D238" s="43">
        <v>1.5</v>
      </c>
    </row>
    <row r="239" spans="1:4">
      <c r="A239" s="43">
        <v>0</v>
      </c>
      <c r="B239" s="43">
        <v>62590</v>
      </c>
      <c r="C239" s="44">
        <v>44622.472916666666</v>
      </c>
      <c r="D239" s="43">
        <v>6.24</v>
      </c>
    </row>
    <row r="240" spans="1:4">
      <c r="A240" s="43">
        <v>1</v>
      </c>
      <c r="B240" s="43">
        <v>62590</v>
      </c>
      <c r="C240" s="44">
        <v>44622.715277777781</v>
      </c>
      <c r="D240" s="43">
        <v>1.79</v>
      </c>
    </row>
    <row r="241" spans="1:4">
      <c r="A241" s="43">
        <v>0</v>
      </c>
      <c r="B241" s="43">
        <v>62590</v>
      </c>
      <c r="C241" s="44">
        <v>44622.974999999999</v>
      </c>
      <c r="D241" s="43">
        <v>6.73</v>
      </c>
    </row>
    <row r="242" spans="1:4">
      <c r="A242" s="43">
        <v>1</v>
      </c>
      <c r="B242" s="43">
        <v>62590</v>
      </c>
      <c r="C242" s="44">
        <v>44623.229166666664</v>
      </c>
      <c r="D242" s="43">
        <v>1.03</v>
      </c>
    </row>
    <row r="243" spans="1:4">
      <c r="A243" s="43">
        <v>0</v>
      </c>
      <c r="B243" s="43">
        <v>62590</v>
      </c>
      <c r="C243" s="44">
        <v>44623.495833333334</v>
      </c>
      <c r="D243" s="43">
        <v>6.71</v>
      </c>
    </row>
    <row r="244" spans="1:4">
      <c r="A244" s="43">
        <v>1</v>
      </c>
      <c r="B244" s="43">
        <v>62590</v>
      </c>
      <c r="C244" s="44">
        <v>44623.739583333336</v>
      </c>
      <c r="D244" s="43">
        <v>1.28</v>
      </c>
    </row>
    <row r="245" spans="1:4">
      <c r="A245" s="43">
        <v>0</v>
      </c>
      <c r="B245" s="43">
        <v>62590</v>
      </c>
      <c r="C245" s="44">
        <v>44624</v>
      </c>
      <c r="D245" s="43">
        <v>7.02</v>
      </c>
    </row>
    <row r="246" spans="1:4">
      <c r="A246" s="43">
        <v>1</v>
      </c>
      <c r="B246" s="43">
        <v>62590</v>
      </c>
      <c r="C246" s="44">
        <v>44624.252083333333</v>
      </c>
      <c r="D246" s="43">
        <v>0.76</v>
      </c>
    </row>
    <row r="247" spans="1:4">
      <c r="A247" s="43">
        <v>0</v>
      </c>
      <c r="B247" s="43">
        <v>62590</v>
      </c>
      <c r="C247" s="44">
        <v>44624.517361111109</v>
      </c>
      <c r="D247" s="43">
        <v>7.02</v>
      </c>
    </row>
    <row r="248" spans="1:4">
      <c r="A248" s="43">
        <v>1</v>
      </c>
      <c r="B248" s="43">
        <v>62590</v>
      </c>
      <c r="C248" s="44">
        <v>44624.762499999997</v>
      </c>
      <c r="D248" s="43">
        <v>0.97</v>
      </c>
    </row>
    <row r="249" spans="1:4">
      <c r="A249" s="43">
        <v>0</v>
      </c>
      <c r="B249" s="43">
        <v>62590</v>
      </c>
      <c r="C249" s="44">
        <v>44625.023611111108</v>
      </c>
      <c r="D249" s="43">
        <v>7.1</v>
      </c>
    </row>
    <row r="250" spans="1:4">
      <c r="A250" s="43">
        <v>1</v>
      </c>
      <c r="B250" s="43">
        <v>62590</v>
      </c>
      <c r="C250" s="44">
        <v>44625.272916666669</v>
      </c>
      <c r="D250" s="43">
        <v>0.69</v>
      </c>
    </row>
    <row r="251" spans="1:4">
      <c r="A251" s="43">
        <v>0</v>
      </c>
      <c r="B251" s="43">
        <v>62590</v>
      </c>
      <c r="C251" s="44">
        <v>44625.537499999999</v>
      </c>
      <c r="D251" s="43">
        <v>7.16</v>
      </c>
    </row>
    <row r="252" spans="1:4">
      <c r="A252" s="43">
        <v>1</v>
      </c>
      <c r="B252" s="43">
        <v>62590</v>
      </c>
      <c r="C252" s="44">
        <v>44625.784722222219</v>
      </c>
      <c r="D252" s="43">
        <v>0.88</v>
      </c>
    </row>
    <row r="253" spans="1:4">
      <c r="A253" s="43">
        <v>0</v>
      </c>
      <c r="B253" s="43">
        <v>62590</v>
      </c>
      <c r="C253" s="44">
        <v>44626.045138888891</v>
      </c>
      <c r="D253" s="43">
        <v>7.02</v>
      </c>
    </row>
    <row r="254" spans="1:4">
      <c r="A254" s="43">
        <v>1</v>
      </c>
      <c r="B254" s="43">
        <v>62590</v>
      </c>
      <c r="C254" s="44">
        <v>44626.293055555558</v>
      </c>
      <c r="D254" s="43">
        <v>0.8</v>
      </c>
    </row>
    <row r="255" spans="1:4">
      <c r="A255" s="43">
        <v>0</v>
      </c>
      <c r="B255" s="43">
        <v>62590</v>
      </c>
      <c r="C255" s="44">
        <v>44626.555555555555</v>
      </c>
      <c r="D255" s="43">
        <v>7.16</v>
      </c>
    </row>
    <row r="256" spans="1:4">
      <c r="A256" s="43">
        <v>1</v>
      </c>
      <c r="B256" s="43">
        <v>62590</v>
      </c>
      <c r="C256" s="44">
        <v>44626.804861111108</v>
      </c>
      <c r="D256" s="43">
        <v>0.96</v>
      </c>
    </row>
    <row r="257" spans="1:4">
      <c r="A257" s="43">
        <v>0</v>
      </c>
      <c r="B257" s="43">
        <v>62590</v>
      </c>
      <c r="C257" s="44">
        <v>44627.063888888886</v>
      </c>
      <c r="D257" s="43">
        <v>6.8</v>
      </c>
    </row>
    <row r="258" spans="1:4">
      <c r="A258" s="43">
        <v>1</v>
      </c>
      <c r="B258" s="43">
        <v>62590</v>
      </c>
      <c r="C258" s="44">
        <v>44627.311805555553</v>
      </c>
      <c r="D258" s="43">
        <v>1.06</v>
      </c>
    </row>
    <row r="259" spans="1:4">
      <c r="A259" s="43">
        <v>0</v>
      </c>
      <c r="B259" s="43">
        <v>62590</v>
      </c>
      <c r="C259" s="44">
        <v>44627.572916666664</v>
      </c>
      <c r="D259" s="43">
        <v>7.03</v>
      </c>
    </row>
    <row r="260" spans="1:4">
      <c r="A260" s="43">
        <v>1</v>
      </c>
      <c r="B260" s="43">
        <v>62590</v>
      </c>
      <c r="C260" s="44">
        <v>44627.823611111111</v>
      </c>
      <c r="D260" s="43">
        <v>1.2</v>
      </c>
    </row>
    <row r="261" spans="1:4">
      <c r="A261" s="43">
        <v>0</v>
      </c>
      <c r="B261" s="43">
        <v>62590</v>
      </c>
      <c r="C261" s="44">
        <v>44628.081250000003</v>
      </c>
      <c r="D261" s="43">
        <v>6.49</v>
      </c>
    </row>
    <row r="262" spans="1:4">
      <c r="A262" s="43">
        <v>1</v>
      </c>
      <c r="B262" s="43">
        <v>62590</v>
      </c>
      <c r="C262" s="44">
        <v>44628.328472222223</v>
      </c>
      <c r="D262" s="43">
        <v>1.43</v>
      </c>
    </row>
    <row r="263" spans="1:4">
      <c r="A263" s="43">
        <v>0</v>
      </c>
      <c r="B263" s="43">
        <v>62590</v>
      </c>
      <c r="C263" s="44">
        <v>44628.588194444441</v>
      </c>
      <c r="D263" s="43">
        <v>6.78</v>
      </c>
    </row>
    <row r="264" spans="1:4">
      <c r="A264" s="43">
        <v>1</v>
      </c>
      <c r="B264" s="43">
        <v>62590</v>
      </c>
      <c r="C264" s="44">
        <v>44628.842361111114</v>
      </c>
      <c r="D264" s="43">
        <v>1.56</v>
      </c>
    </row>
    <row r="265" spans="1:4">
      <c r="A265" s="43">
        <v>0</v>
      </c>
      <c r="B265" s="43">
        <v>62590</v>
      </c>
      <c r="C265" s="44">
        <v>44629.097222222219</v>
      </c>
      <c r="D265" s="43">
        <v>6.1</v>
      </c>
    </row>
    <row r="266" spans="1:4">
      <c r="A266" s="43">
        <v>1</v>
      </c>
      <c r="B266" s="43">
        <v>62590</v>
      </c>
      <c r="C266" s="44">
        <v>44629.34375</v>
      </c>
      <c r="D266" s="43">
        <v>1.88</v>
      </c>
    </row>
    <row r="267" spans="1:4">
      <c r="A267" s="43">
        <v>0</v>
      </c>
      <c r="B267" s="43">
        <v>62590</v>
      </c>
      <c r="C267" s="44">
        <v>44629.603472222225</v>
      </c>
      <c r="D267" s="43">
        <v>6.43</v>
      </c>
    </row>
    <row r="268" spans="1:4">
      <c r="A268" s="43">
        <v>1</v>
      </c>
      <c r="B268" s="43">
        <v>62590</v>
      </c>
      <c r="C268" s="44">
        <v>44629.859027777777</v>
      </c>
      <c r="D268" s="43">
        <v>2.0099999999999998</v>
      </c>
    </row>
    <row r="269" spans="1:4">
      <c r="A269" s="43">
        <v>0</v>
      </c>
      <c r="B269" s="43">
        <v>62590</v>
      </c>
      <c r="C269" s="44">
        <v>44630.113194444442</v>
      </c>
      <c r="D269" s="43">
        <v>5.65</v>
      </c>
    </row>
    <row r="270" spans="1:4">
      <c r="A270" s="43">
        <v>1</v>
      </c>
      <c r="B270" s="43">
        <v>62590</v>
      </c>
      <c r="C270" s="44">
        <v>44630.357638888891</v>
      </c>
      <c r="D270" s="43">
        <v>2.39</v>
      </c>
    </row>
    <row r="271" spans="1:4">
      <c r="A271" s="43">
        <v>0</v>
      </c>
      <c r="B271" s="43">
        <v>62590</v>
      </c>
      <c r="C271" s="44">
        <v>44630.618055555555</v>
      </c>
      <c r="D271" s="43">
        <v>5.98</v>
      </c>
    </row>
    <row r="272" spans="1:4">
      <c r="A272" s="43">
        <v>1</v>
      </c>
      <c r="B272" s="43">
        <v>62590</v>
      </c>
      <c r="C272" s="44">
        <v>44630.876388888886</v>
      </c>
      <c r="D272" s="43">
        <v>2.5299999999999998</v>
      </c>
    </row>
    <row r="273" spans="1:4">
      <c r="A273" s="43">
        <v>0</v>
      </c>
      <c r="B273" s="43">
        <v>62590</v>
      </c>
      <c r="C273" s="44">
        <v>44631.129166666666</v>
      </c>
      <c r="D273" s="43">
        <v>5.13</v>
      </c>
    </row>
    <row r="274" spans="1:4">
      <c r="A274" s="43">
        <v>1</v>
      </c>
      <c r="B274" s="43">
        <v>62590</v>
      </c>
      <c r="C274" s="44">
        <v>44631.370138888888</v>
      </c>
      <c r="D274" s="43">
        <v>2.94</v>
      </c>
    </row>
    <row r="275" spans="1:4">
      <c r="A275" s="43">
        <v>0</v>
      </c>
      <c r="B275" s="43">
        <v>62590</v>
      </c>
      <c r="C275" s="44">
        <v>44631.634027777778</v>
      </c>
      <c r="D275" s="43">
        <v>5.47</v>
      </c>
    </row>
    <row r="276" spans="1:4">
      <c r="A276" s="43">
        <v>1</v>
      </c>
      <c r="B276" s="43">
        <v>62590</v>
      </c>
      <c r="C276" s="44">
        <v>44631.897222222222</v>
      </c>
      <c r="D276" s="43">
        <v>3.1</v>
      </c>
    </row>
    <row r="277" spans="1:4">
      <c r="A277" s="43">
        <v>0</v>
      </c>
      <c r="B277" s="43">
        <v>62590</v>
      </c>
      <c r="C277" s="44">
        <v>44632.147916666669</v>
      </c>
      <c r="D277" s="43">
        <v>4.57</v>
      </c>
    </row>
    <row r="278" spans="1:4">
      <c r="A278" s="43">
        <v>1</v>
      </c>
      <c r="B278" s="43">
        <v>62590</v>
      </c>
      <c r="C278" s="44">
        <v>44632.37777777778</v>
      </c>
      <c r="D278" s="43">
        <v>3.49</v>
      </c>
    </row>
    <row r="279" spans="1:4">
      <c r="A279" s="43">
        <v>0</v>
      </c>
      <c r="B279" s="43">
        <v>62590</v>
      </c>
      <c r="C279" s="44">
        <v>44632.652083333334</v>
      </c>
      <c r="D279" s="43">
        <v>4.91</v>
      </c>
    </row>
    <row r="280" spans="1:4">
      <c r="A280" s="43">
        <v>1</v>
      </c>
      <c r="B280" s="43">
        <v>62590</v>
      </c>
      <c r="C280" s="44">
        <v>44632.954861111109</v>
      </c>
      <c r="D280" s="43">
        <v>3.66</v>
      </c>
    </row>
    <row r="281" spans="1:4">
      <c r="A281" s="43">
        <v>0</v>
      </c>
      <c r="B281" s="43">
        <v>62590</v>
      </c>
      <c r="C281" s="44">
        <v>44633.201388888891</v>
      </c>
      <c r="D281" s="43">
        <v>4.01</v>
      </c>
    </row>
    <row r="282" spans="1:4">
      <c r="A282" s="43">
        <v>1</v>
      </c>
      <c r="B282" s="43">
        <v>62590</v>
      </c>
      <c r="C282" s="44">
        <v>44633.243750000001</v>
      </c>
      <c r="D282" s="43">
        <v>4</v>
      </c>
    </row>
    <row r="283" spans="1:4">
      <c r="A283" s="43">
        <v>0</v>
      </c>
      <c r="B283" s="43">
        <v>62590</v>
      </c>
      <c r="C283" s="44">
        <v>44633.818055555559</v>
      </c>
      <c r="D283" s="43">
        <v>4.49</v>
      </c>
    </row>
    <row r="284" spans="1:4">
      <c r="A284" s="43">
        <v>1</v>
      </c>
      <c r="B284" s="43">
        <v>62590</v>
      </c>
      <c r="C284" s="44">
        <v>44634.147222222222</v>
      </c>
      <c r="D284" s="43">
        <v>3.38</v>
      </c>
    </row>
    <row r="285" spans="1:4">
      <c r="A285" s="43">
        <v>0</v>
      </c>
      <c r="B285" s="43">
        <v>62590</v>
      </c>
      <c r="C285" s="44">
        <v>44634.436805555553</v>
      </c>
      <c r="D285" s="43">
        <v>4.6100000000000003</v>
      </c>
    </row>
    <row r="286" spans="1:4">
      <c r="A286" s="43">
        <v>1</v>
      </c>
      <c r="B286" s="43">
        <v>62590</v>
      </c>
      <c r="C286" s="44">
        <v>44634.658333333333</v>
      </c>
      <c r="D286" s="43">
        <v>3.72</v>
      </c>
    </row>
    <row r="287" spans="1:4">
      <c r="A287" s="43">
        <v>0</v>
      </c>
      <c r="B287" s="43">
        <v>62590</v>
      </c>
      <c r="C287" s="44">
        <v>44634.899305555555</v>
      </c>
      <c r="D287" s="43">
        <v>4.9800000000000004</v>
      </c>
    </row>
    <row r="288" spans="1:4">
      <c r="A288" s="43">
        <v>1</v>
      </c>
      <c r="B288" s="43">
        <v>62590</v>
      </c>
      <c r="C288" s="44">
        <v>44635.171527777777</v>
      </c>
      <c r="D288" s="43">
        <v>2.82</v>
      </c>
    </row>
    <row r="289" spans="1:4">
      <c r="A289" s="43">
        <v>0</v>
      </c>
      <c r="B289" s="43">
        <v>62590</v>
      </c>
      <c r="C289" s="44">
        <v>44635.439583333333</v>
      </c>
      <c r="D289" s="43">
        <v>5.13</v>
      </c>
    </row>
    <row r="290" spans="1:4">
      <c r="A290" s="43">
        <v>1</v>
      </c>
      <c r="B290" s="43">
        <v>62590</v>
      </c>
      <c r="C290" s="44">
        <v>44635.677083333336</v>
      </c>
      <c r="D290" s="43">
        <v>3.13</v>
      </c>
    </row>
    <row r="291" spans="1:4">
      <c r="A291" s="43">
        <v>0</v>
      </c>
      <c r="B291" s="43">
        <v>62590</v>
      </c>
      <c r="C291" s="44">
        <v>44635.927083333336</v>
      </c>
      <c r="D291" s="43">
        <v>5.53</v>
      </c>
    </row>
    <row r="292" spans="1:4">
      <c r="A292" s="43">
        <v>1</v>
      </c>
      <c r="B292" s="43">
        <v>62590</v>
      </c>
      <c r="C292" s="44">
        <v>44636.188194444447</v>
      </c>
      <c r="D292" s="43">
        <v>2.2799999999999998</v>
      </c>
    </row>
    <row r="293" spans="1:4">
      <c r="A293" s="43">
        <v>0</v>
      </c>
      <c r="B293" s="43">
        <v>62590</v>
      </c>
      <c r="C293" s="44">
        <v>44636.452777777777</v>
      </c>
      <c r="D293" s="43">
        <v>5.64</v>
      </c>
    </row>
    <row r="294" spans="1:4">
      <c r="A294" s="43">
        <v>1</v>
      </c>
      <c r="B294" s="43">
        <v>62590</v>
      </c>
      <c r="C294" s="44">
        <v>44636.695138888892</v>
      </c>
      <c r="D294" s="43">
        <v>2.5499999999999998</v>
      </c>
    </row>
    <row r="295" spans="1:4">
      <c r="A295" s="43">
        <v>0</v>
      </c>
      <c r="B295" s="43">
        <v>62590</v>
      </c>
      <c r="C295" s="44">
        <v>44636.948611111111</v>
      </c>
      <c r="D295" s="43">
        <v>6.04</v>
      </c>
    </row>
    <row r="296" spans="1:4">
      <c r="A296" s="43">
        <v>1</v>
      </c>
      <c r="B296" s="43">
        <v>62590</v>
      </c>
      <c r="C296" s="44">
        <v>44637.205555555556</v>
      </c>
      <c r="D296" s="43">
        <v>1.79</v>
      </c>
    </row>
    <row r="297" spans="1:4">
      <c r="A297" s="43">
        <v>0</v>
      </c>
      <c r="B297" s="43">
        <v>62590</v>
      </c>
      <c r="C297" s="44">
        <v>44637.46875</v>
      </c>
      <c r="D297" s="43">
        <v>6.12</v>
      </c>
    </row>
    <row r="298" spans="1:4">
      <c r="A298" s="43">
        <v>1</v>
      </c>
      <c r="B298" s="43">
        <v>62590</v>
      </c>
      <c r="C298" s="44">
        <v>44637.713194444441</v>
      </c>
      <c r="D298" s="43">
        <v>1.99</v>
      </c>
    </row>
    <row r="299" spans="1:4">
      <c r="A299" s="43">
        <v>0</v>
      </c>
      <c r="B299" s="43">
        <v>62590</v>
      </c>
      <c r="C299" s="44">
        <v>44637.970138888886</v>
      </c>
      <c r="D299" s="43">
        <v>6.46</v>
      </c>
    </row>
    <row r="300" spans="1:4">
      <c r="A300" s="43">
        <v>1</v>
      </c>
      <c r="B300" s="43">
        <v>62590</v>
      </c>
      <c r="C300" s="44">
        <v>44638.222916666666</v>
      </c>
      <c r="D300" s="43">
        <v>1.36</v>
      </c>
    </row>
    <row r="301" spans="1:4">
      <c r="A301" s="43">
        <v>0</v>
      </c>
      <c r="B301" s="43">
        <v>62590</v>
      </c>
      <c r="C301" s="44">
        <v>44638.486805555556</v>
      </c>
      <c r="D301" s="43">
        <v>6.55</v>
      </c>
    </row>
    <row r="302" spans="1:4">
      <c r="A302" s="43">
        <v>1</v>
      </c>
      <c r="B302" s="43">
        <v>62590</v>
      </c>
      <c r="C302" s="44">
        <v>44638.731944444444</v>
      </c>
      <c r="D302" s="43">
        <v>1.48</v>
      </c>
    </row>
    <row r="303" spans="1:4">
      <c r="A303" s="43">
        <v>0</v>
      </c>
      <c r="B303" s="43">
        <v>62590</v>
      </c>
      <c r="C303" s="44">
        <v>44638.990972222222</v>
      </c>
      <c r="D303" s="43">
        <v>6.78</v>
      </c>
    </row>
    <row r="304" spans="1:4">
      <c r="A304" s="43">
        <v>1</v>
      </c>
      <c r="B304" s="43">
        <v>62590</v>
      </c>
      <c r="C304" s="44">
        <v>44639.240972222222</v>
      </c>
      <c r="D304" s="43">
        <v>1.04</v>
      </c>
    </row>
    <row r="305" spans="1:4">
      <c r="A305" s="43">
        <v>0</v>
      </c>
      <c r="B305" s="43">
        <v>62590</v>
      </c>
      <c r="C305" s="44">
        <v>44639.504861111112</v>
      </c>
      <c r="D305" s="43">
        <v>6.9</v>
      </c>
    </row>
    <row r="306" spans="1:4">
      <c r="A306" s="43">
        <v>1</v>
      </c>
      <c r="B306" s="43">
        <v>62590</v>
      </c>
      <c r="C306" s="44">
        <v>44639.752083333333</v>
      </c>
      <c r="D306" s="43">
        <v>1.08</v>
      </c>
    </row>
    <row r="307" spans="1:4">
      <c r="A307" s="43">
        <v>0</v>
      </c>
      <c r="B307" s="43">
        <v>62590</v>
      </c>
      <c r="C307" s="44">
        <v>44640.012499999997</v>
      </c>
      <c r="D307" s="43">
        <v>6.97</v>
      </c>
    </row>
    <row r="308" spans="1:4">
      <c r="A308" s="43">
        <v>1</v>
      </c>
      <c r="B308" s="43">
        <v>62590</v>
      </c>
      <c r="C308" s="44">
        <v>44640.260416666664</v>
      </c>
      <c r="D308" s="43">
        <v>0.85</v>
      </c>
    </row>
    <row r="309" spans="1:4">
      <c r="A309" s="43">
        <v>0</v>
      </c>
      <c r="B309" s="43">
        <v>62590</v>
      </c>
      <c r="C309" s="44">
        <v>44640.523611111108</v>
      </c>
      <c r="D309" s="43">
        <v>7.15</v>
      </c>
    </row>
    <row r="310" spans="1:4">
      <c r="A310" s="43">
        <v>1</v>
      </c>
      <c r="B310" s="43">
        <v>62590</v>
      </c>
      <c r="C310" s="44">
        <v>44640.772222222222</v>
      </c>
      <c r="D310" s="43">
        <v>0.82</v>
      </c>
    </row>
    <row r="311" spans="1:4">
      <c r="A311" s="43">
        <v>0</v>
      </c>
      <c r="B311" s="43">
        <v>62590</v>
      </c>
      <c r="C311" s="44">
        <v>44641.033333333333</v>
      </c>
      <c r="D311" s="43">
        <v>7.02</v>
      </c>
    </row>
    <row r="312" spans="1:4">
      <c r="A312" s="43">
        <v>1</v>
      </c>
      <c r="B312" s="43">
        <v>62590</v>
      </c>
      <c r="C312" s="44">
        <v>44641.280555555553</v>
      </c>
      <c r="D312" s="43">
        <v>0.82</v>
      </c>
    </row>
    <row r="313" spans="1:4">
      <c r="A313" s="43">
        <v>0</v>
      </c>
      <c r="B313" s="43">
        <v>62590</v>
      </c>
      <c r="C313" s="44">
        <v>44641.541666666664</v>
      </c>
      <c r="D313" s="43">
        <v>7.28</v>
      </c>
    </row>
    <row r="314" spans="1:4">
      <c r="A314" s="43">
        <v>1</v>
      </c>
      <c r="B314" s="43">
        <v>62590</v>
      </c>
      <c r="C314" s="44">
        <v>44641.792361111111</v>
      </c>
      <c r="D314" s="43">
        <v>0.74</v>
      </c>
    </row>
    <row r="315" spans="1:4">
      <c r="A315" s="43">
        <v>0</v>
      </c>
      <c r="B315" s="43">
        <v>62590</v>
      </c>
      <c r="C315" s="44">
        <v>44642.052777777775</v>
      </c>
      <c r="D315" s="43">
        <v>6.92</v>
      </c>
    </row>
    <row r="316" spans="1:4">
      <c r="A316" s="43">
        <v>1</v>
      </c>
      <c r="B316" s="43">
        <v>62590</v>
      </c>
      <c r="C316" s="44">
        <v>44642.299305555556</v>
      </c>
      <c r="D316" s="43">
        <v>0.95</v>
      </c>
    </row>
    <row r="317" spans="1:4">
      <c r="A317" s="43">
        <v>0</v>
      </c>
      <c r="B317" s="43">
        <v>62590</v>
      </c>
      <c r="C317" s="44">
        <v>44642.55972222222</v>
      </c>
      <c r="D317" s="43">
        <v>7.26</v>
      </c>
    </row>
    <row r="318" spans="1:4">
      <c r="A318" s="43">
        <v>1</v>
      </c>
      <c r="B318" s="43">
        <v>62590</v>
      </c>
      <c r="C318" s="44">
        <v>44642.8125</v>
      </c>
      <c r="D318" s="43">
        <v>0.86</v>
      </c>
    </row>
    <row r="319" spans="1:4">
      <c r="A319" s="43">
        <v>0</v>
      </c>
      <c r="B319" s="43">
        <v>62590</v>
      </c>
      <c r="C319" s="44">
        <v>44643.072222222225</v>
      </c>
      <c r="D319" s="43">
        <v>6.66</v>
      </c>
    </row>
    <row r="320" spans="1:4">
      <c r="A320" s="43">
        <v>1</v>
      </c>
      <c r="B320" s="43">
        <v>62590</v>
      </c>
      <c r="C320" s="44">
        <v>44643.318749999999</v>
      </c>
      <c r="D320" s="43">
        <v>1.26</v>
      </c>
    </row>
    <row r="321" spans="1:4">
      <c r="A321" s="43">
        <v>0</v>
      </c>
      <c r="B321" s="43">
        <v>62590</v>
      </c>
      <c r="C321" s="44">
        <v>44643.576388888891</v>
      </c>
      <c r="D321" s="43">
        <v>7.08</v>
      </c>
    </row>
    <row r="322" spans="1:4">
      <c r="A322" s="43">
        <v>1</v>
      </c>
      <c r="B322" s="43">
        <v>62590</v>
      </c>
      <c r="C322" s="44">
        <v>44643.834027777775</v>
      </c>
      <c r="D322" s="43">
        <v>1.18</v>
      </c>
    </row>
    <row r="323" spans="1:4">
      <c r="A323" s="43">
        <v>0</v>
      </c>
      <c r="B323" s="43">
        <v>62590</v>
      </c>
      <c r="C323" s="44">
        <v>44644.09097222222</v>
      </c>
      <c r="D323" s="43">
        <v>6.26</v>
      </c>
    </row>
    <row r="324" spans="1:4">
      <c r="A324" s="43">
        <v>1</v>
      </c>
      <c r="B324" s="43">
        <v>62590</v>
      </c>
      <c r="C324" s="44">
        <v>44644.337500000001</v>
      </c>
      <c r="D324" s="43">
        <v>1.72</v>
      </c>
    </row>
    <row r="325" spans="1:4">
      <c r="A325" s="43">
        <v>0</v>
      </c>
      <c r="B325" s="43">
        <v>62590</v>
      </c>
      <c r="C325" s="44">
        <v>44644.595138888886</v>
      </c>
      <c r="D325" s="43">
        <v>6.74</v>
      </c>
    </row>
    <row r="326" spans="1:4">
      <c r="A326" s="43">
        <v>1</v>
      </c>
      <c r="B326" s="43">
        <v>62590</v>
      </c>
      <c r="C326" s="44">
        <v>44644.856249999997</v>
      </c>
      <c r="D326" s="43">
        <v>1.69</v>
      </c>
    </row>
    <row r="327" spans="1:4">
      <c r="A327" s="43">
        <v>0</v>
      </c>
      <c r="B327" s="43">
        <v>62590</v>
      </c>
      <c r="C327" s="44">
        <v>44645.111111111109</v>
      </c>
      <c r="D327" s="43">
        <v>5.74</v>
      </c>
    </row>
    <row r="328" spans="1:4">
      <c r="A328" s="43">
        <v>1</v>
      </c>
      <c r="B328" s="43">
        <v>62590</v>
      </c>
      <c r="C328" s="44">
        <v>44645.357638888891</v>
      </c>
      <c r="D328" s="43">
        <v>2.2999999999999998</v>
      </c>
    </row>
    <row r="329" spans="1:4">
      <c r="A329" s="43">
        <v>0</v>
      </c>
      <c r="B329" s="43">
        <v>62590</v>
      </c>
      <c r="C329" s="44">
        <v>44645.616666666669</v>
      </c>
      <c r="D329" s="43">
        <v>6.23</v>
      </c>
    </row>
    <row r="330" spans="1:4">
      <c r="A330" s="43">
        <v>1</v>
      </c>
      <c r="B330" s="43">
        <v>62590</v>
      </c>
      <c r="C330" s="44">
        <v>44645.882638888892</v>
      </c>
      <c r="D330" s="43">
        <v>2.34</v>
      </c>
    </row>
    <row r="331" spans="1:4">
      <c r="A331" s="43">
        <v>0</v>
      </c>
      <c r="B331" s="43">
        <v>62590</v>
      </c>
      <c r="C331" s="44">
        <v>44646.136111111111</v>
      </c>
      <c r="D331" s="43">
        <v>5.12</v>
      </c>
    </row>
    <row r="332" spans="1:4">
      <c r="A332" s="43">
        <v>1</v>
      </c>
      <c r="B332" s="43">
        <v>62590</v>
      </c>
      <c r="C332" s="44">
        <v>44646.379166666666</v>
      </c>
      <c r="D332" s="43">
        <v>2.97</v>
      </c>
    </row>
    <row r="333" spans="1:4">
      <c r="A333" s="43">
        <v>0</v>
      </c>
      <c r="B333" s="43">
        <v>62590</v>
      </c>
      <c r="C333" s="44">
        <v>44646.645138888889</v>
      </c>
      <c r="D333" s="43">
        <v>5.57</v>
      </c>
    </row>
    <row r="334" spans="1:4">
      <c r="A334" s="43">
        <v>1</v>
      </c>
      <c r="B334" s="43">
        <v>62590</v>
      </c>
      <c r="C334" s="44">
        <v>44646.923611111109</v>
      </c>
      <c r="D334" s="43">
        <v>3.06</v>
      </c>
    </row>
    <row r="335" spans="1:4">
      <c r="A335" s="43">
        <v>0</v>
      </c>
      <c r="B335" s="43">
        <v>62590</v>
      </c>
      <c r="C335" s="44">
        <v>44647.180555555555</v>
      </c>
      <c r="D335" s="43">
        <v>4.46</v>
      </c>
    </row>
    <row r="336" spans="1:4">
      <c r="A336" s="43">
        <v>1</v>
      </c>
      <c r="B336" s="43">
        <v>62590</v>
      </c>
      <c r="C336" s="44">
        <v>44647.415277777778</v>
      </c>
      <c r="D336" s="43">
        <v>3.69</v>
      </c>
    </row>
    <row r="337" spans="1:4">
      <c r="A337" s="43">
        <v>0</v>
      </c>
      <c r="B337" s="43">
        <v>62590</v>
      </c>
      <c r="C337" s="44">
        <v>44647.706250000003</v>
      </c>
      <c r="D337" s="43">
        <v>4.8899999999999997</v>
      </c>
    </row>
    <row r="338" spans="1:4">
      <c r="A338" s="43">
        <v>1</v>
      </c>
      <c r="B338" s="43">
        <v>62590</v>
      </c>
      <c r="C338" s="44">
        <v>44648.052083333336</v>
      </c>
      <c r="D338" s="43">
        <v>3.36</v>
      </c>
    </row>
    <row r="339" spans="1:4">
      <c r="A339" s="43">
        <v>0</v>
      </c>
      <c r="B339" s="43">
        <v>62590</v>
      </c>
      <c r="C339" s="44">
        <v>44648.375694444447</v>
      </c>
      <c r="D339" s="43">
        <v>4.49</v>
      </c>
    </row>
    <row r="340" spans="1:4">
      <c r="A340" s="43">
        <v>1</v>
      </c>
      <c r="B340" s="43">
        <v>62590</v>
      </c>
      <c r="C340" s="44">
        <v>44648.59652777778</v>
      </c>
      <c r="D340" s="43">
        <v>3.77</v>
      </c>
    </row>
    <row r="341" spans="1:4">
      <c r="A341" s="43">
        <v>0</v>
      </c>
      <c r="B341" s="43">
        <v>62590</v>
      </c>
      <c r="C341" s="44">
        <v>44648.862500000003</v>
      </c>
      <c r="D341" s="43">
        <v>5.01</v>
      </c>
    </row>
    <row r="342" spans="1:4">
      <c r="A342" s="43">
        <v>1</v>
      </c>
      <c r="B342" s="43">
        <v>62590</v>
      </c>
      <c r="C342" s="44">
        <v>44649.140277777777</v>
      </c>
      <c r="D342" s="43">
        <v>2.82</v>
      </c>
    </row>
    <row r="343" spans="1:4">
      <c r="A343" s="43">
        <v>0</v>
      </c>
      <c r="B343" s="43">
        <v>62590</v>
      </c>
      <c r="C343" s="44">
        <v>44649.413194444445</v>
      </c>
      <c r="D343" s="43">
        <v>5.21</v>
      </c>
    </row>
    <row r="344" spans="1:4">
      <c r="A344" s="43">
        <v>1</v>
      </c>
      <c r="B344" s="43">
        <v>62590</v>
      </c>
      <c r="C344" s="44">
        <v>44649.65347222222</v>
      </c>
      <c r="D344" s="43">
        <v>3</v>
      </c>
    </row>
    <row r="345" spans="1:4">
      <c r="A345" s="43">
        <v>0</v>
      </c>
      <c r="B345" s="43">
        <v>62590</v>
      </c>
      <c r="C345" s="44">
        <v>44649.910416666666</v>
      </c>
      <c r="D345" s="43">
        <v>5.67</v>
      </c>
    </row>
    <row r="346" spans="1:4">
      <c r="A346" s="43">
        <v>1</v>
      </c>
      <c r="B346" s="43">
        <v>62590</v>
      </c>
      <c r="C346" s="44">
        <v>44650.168749999997</v>
      </c>
      <c r="D346" s="43">
        <v>2.16</v>
      </c>
    </row>
    <row r="347" spans="1:4">
      <c r="A347" s="43">
        <v>0</v>
      </c>
      <c r="B347" s="43">
        <v>62590</v>
      </c>
      <c r="C347" s="44">
        <v>44650.435416666667</v>
      </c>
      <c r="D347" s="43">
        <v>5.88</v>
      </c>
    </row>
    <row r="348" spans="1:4">
      <c r="A348" s="43">
        <v>1</v>
      </c>
      <c r="B348" s="43">
        <v>62590</v>
      </c>
      <c r="C348" s="44">
        <v>44650.679861111108</v>
      </c>
      <c r="D348" s="43">
        <v>2.23</v>
      </c>
    </row>
    <row r="349" spans="1:4">
      <c r="A349" s="43">
        <v>0</v>
      </c>
      <c r="B349" s="43">
        <v>62590</v>
      </c>
      <c r="C349" s="44">
        <v>44650.938888888886</v>
      </c>
      <c r="D349" s="43">
        <v>6.24</v>
      </c>
    </row>
    <row r="350" spans="1:4">
      <c r="A350" s="43">
        <v>1</v>
      </c>
      <c r="B350" s="43">
        <v>62590</v>
      </c>
      <c r="C350" s="44">
        <v>44651.191666666666</v>
      </c>
      <c r="D350" s="43">
        <v>1.6</v>
      </c>
    </row>
    <row r="351" spans="1:4">
      <c r="A351" s="43">
        <v>0</v>
      </c>
      <c r="B351" s="43">
        <v>62590</v>
      </c>
      <c r="C351" s="44">
        <v>44651.456944444442</v>
      </c>
      <c r="D351" s="43">
        <v>6.44</v>
      </c>
    </row>
    <row r="352" spans="1:4">
      <c r="A352" s="43">
        <v>1</v>
      </c>
      <c r="B352" s="43">
        <v>62590</v>
      </c>
      <c r="C352" s="44">
        <v>44651.703472222223</v>
      </c>
      <c r="D352" s="43">
        <v>1.59</v>
      </c>
    </row>
    <row r="353" spans="1:4">
      <c r="A353" s="43">
        <v>0</v>
      </c>
      <c r="B353" s="43">
        <v>62590</v>
      </c>
      <c r="C353" s="44">
        <v>44651.963888888888</v>
      </c>
      <c r="D353" s="43">
        <v>6.66</v>
      </c>
    </row>
    <row r="354" spans="1:4">
      <c r="A354" s="43">
        <v>1</v>
      </c>
      <c r="B354" s="43">
        <v>62590</v>
      </c>
      <c r="C354" s="44">
        <v>44652.213194444441</v>
      </c>
      <c r="D354" s="43">
        <v>1.19</v>
      </c>
    </row>
    <row r="355" spans="1:4">
      <c r="A355" s="43">
        <v>0</v>
      </c>
      <c r="B355" s="43">
        <v>62590</v>
      </c>
      <c r="C355" s="44">
        <v>44652.477777777778</v>
      </c>
      <c r="D355" s="43">
        <v>6.86</v>
      </c>
    </row>
    <row r="356" spans="1:4">
      <c r="A356" s="43">
        <v>1</v>
      </c>
      <c r="B356" s="43">
        <v>62590</v>
      </c>
      <c r="C356" s="44">
        <v>44652.725694444445</v>
      </c>
      <c r="D356" s="43">
        <v>1.1200000000000001</v>
      </c>
    </row>
    <row r="357" spans="1:4">
      <c r="A357" s="43">
        <v>0</v>
      </c>
      <c r="B357" s="43">
        <v>62590</v>
      </c>
      <c r="C357" s="44">
        <v>44652.987500000003</v>
      </c>
      <c r="D357" s="43">
        <v>6.9</v>
      </c>
    </row>
    <row r="358" spans="1:4">
      <c r="A358" s="43">
        <v>1</v>
      </c>
      <c r="B358" s="43">
        <v>62590</v>
      </c>
      <c r="C358" s="44">
        <v>44653.234722222223</v>
      </c>
      <c r="D358" s="43">
        <v>0.97</v>
      </c>
    </row>
    <row r="359" spans="1:4">
      <c r="A359" s="43">
        <v>0</v>
      </c>
      <c r="B359" s="43">
        <v>62590</v>
      </c>
      <c r="C359" s="44">
        <v>44653.497916666667</v>
      </c>
      <c r="D359" s="43">
        <v>7.11</v>
      </c>
    </row>
    <row r="360" spans="1:4">
      <c r="A360" s="43">
        <v>1</v>
      </c>
      <c r="B360" s="43">
        <v>62590</v>
      </c>
      <c r="C360" s="44">
        <v>44653.746527777781</v>
      </c>
      <c r="D360" s="43">
        <v>0.86</v>
      </c>
    </row>
    <row r="361" spans="1:4">
      <c r="A361" s="43">
        <v>0</v>
      </c>
      <c r="B361" s="43">
        <v>62590</v>
      </c>
      <c r="C361" s="44">
        <v>44654.008333333331</v>
      </c>
      <c r="D361" s="43">
        <v>6.96</v>
      </c>
    </row>
    <row r="362" spans="1:4">
      <c r="A362" s="43">
        <v>1</v>
      </c>
      <c r="B362" s="43">
        <v>62590</v>
      </c>
      <c r="C362" s="44">
        <v>44654.254166666666</v>
      </c>
      <c r="D362" s="43">
        <v>0.93</v>
      </c>
    </row>
    <row r="363" spans="1:4">
      <c r="A363" s="43">
        <v>0</v>
      </c>
      <c r="B363" s="43">
        <v>62590</v>
      </c>
      <c r="C363" s="44">
        <v>44654.51666666667</v>
      </c>
      <c r="D363" s="43">
        <v>7.21</v>
      </c>
    </row>
    <row r="364" spans="1:4">
      <c r="A364" s="43">
        <v>1</v>
      </c>
      <c r="B364" s="43">
        <v>62590</v>
      </c>
      <c r="C364" s="44">
        <v>44654.76666666667</v>
      </c>
      <c r="D364" s="43">
        <v>0.78</v>
      </c>
    </row>
    <row r="365" spans="1:4">
      <c r="A365" s="43">
        <v>0</v>
      </c>
      <c r="B365" s="43">
        <v>62590</v>
      </c>
      <c r="C365" s="44">
        <v>44655.027777777781</v>
      </c>
      <c r="D365" s="43">
        <v>6.88</v>
      </c>
    </row>
    <row r="366" spans="1:4">
      <c r="A366" s="43">
        <v>1</v>
      </c>
      <c r="B366" s="43">
        <v>62590</v>
      </c>
      <c r="C366" s="44">
        <v>44655.272916666669</v>
      </c>
      <c r="D366" s="43">
        <v>1.04</v>
      </c>
    </row>
    <row r="367" spans="1:4">
      <c r="A367" s="43">
        <v>0</v>
      </c>
      <c r="B367" s="43">
        <v>62590</v>
      </c>
      <c r="C367" s="44">
        <v>44655.533333333333</v>
      </c>
      <c r="D367" s="43">
        <v>7.17</v>
      </c>
    </row>
    <row r="368" spans="1:4">
      <c r="A368" s="43">
        <v>1</v>
      </c>
      <c r="B368" s="43">
        <v>62590</v>
      </c>
      <c r="C368" s="44">
        <v>44655.785416666666</v>
      </c>
      <c r="D368" s="43">
        <v>0.87</v>
      </c>
    </row>
    <row r="369" spans="1:4">
      <c r="A369" s="43">
        <v>0</v>
      </c>
      <c r="B369" s="43">
        <v>62590</v>
      </c>
      <c r="C369" s="44">
        <v>44656.045138888891</v>
      </c>
      <c r="D369" s="43">
        <v>6.7</v>
      </c>
    </row>
    <row r="370" spans="1:4">
      <c r="A370" s="43">
        <v>1</v>
      </c>
      <c r="B370" s="43">
        <v>62590</v>
      </c>
      <c r="C370" s="44">
        <v>44656.290277777778</v>
      </c>
      <c r="D370" s="43">
        <v>1.26</v>
      </c>
    </row>
    <row r="371" spans="1:4">
      <c r="A371" s="43">
        <v>0</v>
      </c>
      <c r="B371" s="43">
        <v>62590</v>
      </c>
      <c r="C371" s="44">
        <v>44656.55</v>
      </c>
      <c r="D371" s="43">
        <v>7.03</v>
      </c>
    </row>
    <row r="372" spans="1:4">
      <c r="A372" s="43">
        <v>1</v>
      </c>
      <c r="B372" s="43">
        <v>62590</v>
      </c>
      <c r="C372" s="44">
        <v>44656.802777777775</v>
      </c>
      <c r="D372" s="43">
        <v>1.0900000000000001</v>
      </c>
    </row>
    <row r="373" spans="1:4">
      <c r="A373" s="43">
        <v>0</v>
      </c>
      <c r="B373" s="43">
        <v>62590</v>
      </c>
      <c r="C373" s="44">
        <v>44657.061805555553</v>
      </c>
      <c r="D373" s="43">
        <v>6.44</v>
      </c>
    </row>
    <row r="374" spans="1:4">
      <c r="A374" s="43">
        <v>1</v>
      </c>
      <c r="B374" s="43">
        <v>62590</v>
      </c>
      <c r="C374" s="44">
        <v>44657.306250000001</v>
      </c>
      <c r="D374" s="43">
        <v>1.58</v>
      </c>
    </row>
    <row r="375" spans="1:4">
      <c r="A375" s="43">
        <v>0</v>
      </c>
      <c r="B375" s="43">
        <v>62590</v>
      </c>
      <c r="C375" s="44">
        <v>44657.564583333333</v>
      </c>
      <c r="D375" s="43">
        <v>6.79</v>
      </c>
    </row>
    <row r="376" spans="1:4">
      <c r="A376" s="43">
        <v>1</v>
      </c>
      <c r="B376" s="43">
        <v>62590</v>
      </c>
      <c r="C376" s="44">
        <v>44657.819444444445</v>
      </c>
      <c r="D376" s="43">
        <v>1.42</v>
      </c>
    </row>
    <row r="377" spans="1:4">
      <c r="A377" s="43">
        <v>0</v>
      </c>
      <c r="B377" s="43">
        <v>62590</v>
      </c>
      <c r="C377" s="44">
        <v>44658.076388888891</v>
      </c>
      <c r="D377" s="43">
        <v>6.11</v>
      </c>
    </row>
    <row r="378" spans="1:4">
      <c r="A378" s="43">
        <v>1</v>
      </c>
      <c r="B378" s="43">
        <v>62590</v>
      </c>
      <c r="C378" s="44">
        <v>44658.321527777778</v>
      </c>
      <c r="D378" s="43">
        <v>1.97</v>
      </c>
    </row>
    <row r="379" spans="1:4">
      <c r="A379" s="43">
        <v>0</v>
      </c>
      <c r="B379" s="43">
        <v>62590</v>
      </c>
      <c r="C379" s="44">
        <v>44658.57916666667</v>
      </c>
      <c r="D379" s="43">
        <v>6.46</v>
      </c>
    </row>
    <row r="380" spans="1:4">
      <c r="A380" s="43">
        <v>1</v>
      </c>
      <c r="B380" s="43">
        <v>62590</v>
      </c>
      <c r="C380" s="44">
        <v>44658.835416666669</v>
      </c>
      <c r="D380" s="43">
        <v>1.85</v>
      </c>
    </row>
    <row r="381" spans="1:4">
      <c r="A381" s="43">
        <v>0</v>
      </c>
      <c r="B381" s="43">
        <v>62590</v>
      </c>
      <c r="C381" s="44">
        <v>44659.092361111114</v>
      </c>
      <c r="D381" s="43">
        <v>5.71</v>
      </c>
    </row>
    <row r="382" spans="1:4">
      <c r="A382" s="43">
        <v>1</v>
      </c>
      <c r="B382" s="43">
        <v>62590</v>
      </c>
      <c r="C382" s="44">
        <v>44659.334722222222</v>
      </c>
      <c r="D382" s="43">
        <v>2.41</v>
      </c>
    </row>
    <row r="383" spans="1:4">
      <c r="A383" s="43">
        <v>0</v>
      </c>
      <c r="B383" s="43">
        <v>62590</v>
      </c>
      <c r="C383" s="44">
        <v>44659.59375</v>
      </c>
      <c r="D383" s="43">
        <v>6.04</v>
      </c>
    </row>
    <row r="384" spans="1:4">
      <c r="A384" s="43">
        <v>1</v>
      </c>
      <c r="B384" s="43">
        <v>62590</v>
      </c>
      <c r="C384" s="44">
        <v>44659.852777777778</v>
      </c>
      <c r="D384" s="43">
        <v>2.35</v>
      </c>
    </row>
    <row r="385" spans="1:4">
      <c r="A385" s="43">
        <v>0</v>
      </c>
      <c r="B385" s="43">
        <v>62590</v>
      </c>
      <c r="C385" s="44">
        <v>44660.10833333333</v>
      </c>
      <c r="D385" s="43">
        <v>5.25</v>
      </c>
    </row>
    <row r="386" spans="1:4">
      <c r="A386" s="43">
        <v>1</v>
      </c>
      <c r="B386" s="43">
        <v>62590</v>
      </c>
      <c r="C386" s="44">
        <v>44660.348611111112</v>
      </c>
      <c r="D386" s="43">
        <v>2.91</v>
      </c>
    </row>
    <row r="387" spans="1:4">
      <c r="A387" s="43">
        <v>0</v>
      </c>
      <c r="B387" s="43">
        <v>62590</v>
      </c>
      <c r="C387" s="44">
        <v>44660.609722222223</v>
      </c>
      <c r="D387" s="43">
        <v>5.55</v>
      </c>
    </row>
    <row r="388" spans="1:4">
      <c r="A388" s="43">
        <v>1</v>
      </c>
      <c r="B388" s="43">
        <v>62590</v>
      </c>
      <c r="C388" s="44">
        <v>44660.870833333334</v>
      </c>
      <c r="D388" s="43">
        <v>2.91</v>
      </c>
    </row>
    <row r="389" spans="1:4">
      <c r="A389" s="43">
        <v>0</v>
      </c>
      <c r="B389" s="43">
        <v>62590</v>
      </c>
      <c r="C389" s="44">
        <v>44661.126388888886</v>
      </c>
      <c r="D389" s="43">
        <v>4.7300000000000004</v>
      </c>
    </row>
    <row r="390" spans="1:4">
      <c r="A390" s="43">
        <v>1</v>
      </c>
      <c r="B390" s="43">
        <v>62590</v>
      </c>
      <c r="C390" s="44">
        <v>44661.361111111109</v>
      </c>
      <c r="D390" s="43">
        <v>3.43</v>
      </c>
    </row>
    <row r="391" spans="1:4">
      <c r="A391" s="43">
        <v>0</v>
      </c>
      <c r="B391" s="43">
        <v>62590</v>
      </c>
      <c r="C391" s="44">
        <v>44661.627083333333</v>
      </c>
      <c r="D391" s="43">
        <v>5.01</v>
      </c>
    </row>
    <row r="392" spans="1:4">
      <c r="A392" s="43">
        <v>1</v>
      </c>
      <c r="B392" s="43">
        <v>62590</v>
      </c>
      <c r="C392" s="44">
        <v>44661.900694444441</v>
      </c>
      <c r="D392" s="43">
        <v>3.49</v>
      </c>
    </row>
    <row r="393" spans="1:4">
      <c r="A393" s="43">
        <v>0</v>
      </c>
      <c r="B393" s="43">
        <v>62590</v>
      </c>
      <c r="C393" s="44">
        <v>44662.163888888892</v>
      </c>
      <c r="D393" s="43">
        <v>4.2</v>
      </c>
    </row>
    <row r="394" spans="1:4">
      <c r="A394" s="43">
        <v>1</v>
      </c>
      <c r="B394" s="43">
        <v>62590</v>
      </c>
      <c r="C394" s="44">
        <v>44662.369444444441</v>
      </c>
      <c r="D394" s="43">
        <v>3.97</v>
      </c>
    </row>
    <row r="395" spans="1:4">
      <c r="A395" s="43">
        <v>0</v>
      </c>
      <c r="B395" s="43">
        <v>62590</v>
      </c>
      <c r="C395" s="44">
        <v>44662.677083333336</v>
      </c>
      <c r="D395" s="43">
        <v>4.45</v>
      </c>
    </row>
    <row r="396" spans="1:4">
      <c r="A396" s="43">
        <v>1</v>
      </c>
      <c r="B396" s="43">
        <v>62590</v>
      </c>
      <c r="C396" s="44">
        <v>44663.092361111114</v>
      </c>
      <c r="D396" s="43">
        <v>3.56</v>
      </c>
    </row>
    <row r="397" spans="1:4">
      <c r="A397" s="43">
        <v>0</v>
      </c>
      <c r="B397" s="43">
        <v>62590</v>
      </c>
      <c r="C397" s="44">
        <v>44663.398611111108</v>
      </c>
      <c r="D397" s="43">
        <v>4.53</v>
      </c>
    </row>
    <row r="398" spans="1:4">
      <c r="A398" s="43">
        <v>1</v>
      </c>
      <c r="B398" s="43">
        <v>62590</v>
      </c>
      <c r="C398" s="44">
        <v>44663.626388888886</v>
      </c>
      <c r="D398" s="43">
        <v>3.8</v>
      </c>
    </row>
    <row r="399" spans="1:4">
      <c r="A399" s="43">
        <v>0</v>
      </c>
      <c r="B399" s="43">
        <v>62590</v>
      </c>
      <c r="C399" s="44">
        <v>44663.872916666667</v>
      </c>
      <c r="D399" s="43">
        <v>4.8</v>
      </c>
    </row>
    <row r="400" spans="1:4">
      <c r="A400" s="43">
        <v>1</v>
      </c>
      <c r="B400" s="43">
        <v>62590</v>
      </c>
      <c r="C400" s="44">
        <v>44664.140972222223</v>
      </c>
      <c r="D400" s="43">
        <v>3.03</v>
      </c>
    </row>
    <row r="401" spans="1:4">
      <c r="A401" s="43">
        <v>0</v>
      </c>
      <c r="B401" s="43">
        <v>62590</v>
      </c>
      <c r="C401" s="44">
        <v>44664.40902777778</v>
      </c>
      <c r="D401" s="43">
        <v>5.09</v>
      </c>
    </row>
    <row r="402" spans="1:4">
      <c r="A402" s="43">
        <v>1</v>
      </c>
      <c r="B402" s="43">
        <v>62590</v>
      </c>
      <c r="C402" s="44">
        <v>44664.652777777781</v>
      </c>
      <c r="D402" s="43">
        <v>3.17</v>
      </c>
    </row>
    <row r="403" spans="1:4">
      <c r="A403" s="43">
        <v>0</v>
      </c>
      <c r="B403" s="43">
        <v>62590</v>
      </c>
      <c r="C403" s="44">
        <v>44664.905555555553</v>
      </c>
      <c r="D403" s="43">
        <v>5.37</v>
      </c>
    </row>
    <row r="404" spans="1:4">
      <c r="A404" s="43">
        <v>1</v>
      </c>
      <c r="B404" s="43">
        <v>62590</v>
      </c>
      <c r="C404" s="44">
        <v>44665.161111111112</v>
      </c>
      <c r="D404" s="43">
        <v>2.4900000000000002</v>
      </c>
    </row>
    <row r="405" spans="1:4">
      <c r="A405" s="43">
        <v>0</v>
      </c>
      <c r="B405" s="43">
        <v>62590</v>
      </c>
      <c r="C405" s="44">
        <v>44665.425000000003</v>
      </c>
      <c r="D405" s="43">
        <v>5.65</v>
      </c>
    </row>
    <row r="406" spans="1:4">
      <c r="A406" s="43">
        <v>1</v>
      </c>
      <c r="B406" s="43">
        <v>62590</v>
      </c>
      <c r="C406" s="44">
        <v>44665.672222222223</v>
      </c>
      <c r="D406" s="43">
        <v>2.5099999999999998</v>
      </c>
    </row>
    <row r="407" spans="1:4">
      <c r="A407" s="43">
        <v>0</v>
      </c>
      <c r="B407" s="43">
        <v>62590</v>
      </c>
      <c r="C407" s="44">
        <v>44665.928472222222</v>
      </c>
      <c r="D407" s="43">
        <v>5.9</v>
      </c>
    </row>
    <row r="408" spans="1:4">
      <c r="A408" s="43">
        <v>1</v>
      </c>
      <c r="B408" s="43">
        <v>62590</v>
      </c>
      <c r="C408" s="44">
        <v>44666.179861111108</v>
      </c>
      <c r="D408" s="43">
        <v>1.97</v>
      </c>
    </row>
    <row r="409" spans="1:4">
      <c r="A409" s="43">
        <v>0</v>
      </c>
      <c r="B409" s="43">
        <v>62590</v>
      </c>
      <c r="C409" s="44">
        <v>44666.442361111112</v>
      </c>
      <c r="D409" s="43">
        <v>6.18</v>
      </c>
    </row>
    <row r="410" spans="1:4">
      <c r="A410" s="43">
        <v>1</v>
      </c>
      <c r="B410" s="43">
        <v>62590</v>
      </c>
      <c r="C410" s="44">
        <v>44666.690972222219</v>
      </c>
      <c r="D410" s="43">
        <v>1.86</v>
      </c>
    </row>
    <row r="411" spans="1:4">
      <c r="A411" s="43">
        <v>0</v>
      </c>
      <c r="B411" s="43">
        <v>62590</v>
      </c>
      <c r="C411" s="44">
        <v>44666.950694444444</v>
      </c>
      <c r="D411" s="43">
        <v>6.35</v>
      </c>
    </row>
    <row r="412" spans="1:4">
      <c r="A412" s="43">
        <v>1</v>
      </c>
      <c r="B412" s="43">
        <v>62590</v>
      </c>
      <c r="C412" s="44">
        <v>44667.198611111111</v>
      </c>
      <c r="D412" s="43">
        <v>1.53</v>
      </c>
    </row>
    <row r="413" spans="1:4">
      <c r="A413" s="43">
        <v>0</v>
      </c>
      <c r="B413" s="43">
        <v>62590</v>
      </c>
      <c r="C413" s="44">
        <v>44667.461111111108</v>
      </c>
      <c r="D413" s="43">
        <v>6.65</v>
      </c>
    </row>
    <row r="414" spans="1:4">
      <c r="A414" s="43">
        <v>1</v>
      </c>
      <c r="B414" s="43">
        <v>62590</v>
      </c>
      <c r="C414" s="44">
        <v>44667.711805555555</v>
      </c>
      <c r="D414" s="43">
        <v>1.29</v>
      </c>
    </row>
    <row r="415" spans="1:4">
      <c r="A415" s="43">
        <v>0</v>
      </c>
      <c r="B415" s="43">
        <v>62590</v>
      </c>
      <c r="C415" s="44">
        <v>44667.972916666666</v>
      </c>
      <c r="D415" s="43">
        <v>6.69</v>
      </c>
    </row>
    <row r="416" spans="1:4">
      <c r="A416" s="43">
        <v>1</v>
      </c>
      <c r="B416" s="43">
        <v>62590</v>
      </c>
      <c r="C416" s="44">
        <v>44668.21875</v>
      </c>
      <c r="D416" s="43">
        <v>1.19</v>
      </c>
    </row>
    <row r="417" spans="1:4">
      <c r="A417" s="43">
        <v>0</v>
      </c>
      <c r="B417" s="43">
        <v>62590</v>
      </c>
      <c r="C417" s="44">
        <v>44668.481249999997</v>
      </c>
      <c r="D417" s="43">
        <v>7.03</v>
      </c>
    </row>
    <row r="418" spans="1:4">
      <c r="A418" s="43">
        <v>1</v>
      </c>
      <c r="B418" s="43">
        <v>62590</v>
      </c>
      <c r="C418" s="44">
        <v>44668.732638888891</v>
      </c>
      <c r="D418" s="43">
        <v>0.84</v>
      </c>
    </row>
    <row r="419" spans="1:4">
      <c r="A419" s="43">
        <v>0</v>
      </c>
      <c r="B419" s="43">
        <v>62590</v>
      </c>
      <c r="C419" s="44">
        <v>44668.995833333334</v>
      </c>
      <c r="D419" s="43">
        <v>6.88</v>
      </c>
    </row>
    <row r="420" spans="1:4">
      <c r="A420" s="43">
        <v>1</v>
      </c>
      <c r="B420" s="43">
        <v>62590</v>
      </c>
      <c r="C420" s="44">
        <v>44669.239583333336</v>
      </c>
      <c r="D420" s="43">
        <v>1</v>
      </c>
    </row>
    <row r="421" spans="1:4">
      <c r="A421" s="43">
        <v>0</v>
      </c>
      <c r="B421" s="43">
        <v>62590</v>
      </c>
      <c r="C421" s="44">
        <v>44669.501388888886</v>
      </c>
      <c r="D421" s="43">
        <v>7.28</v>
      </c>
    </row>
    <row r="422" spans="1:4">
      <c r="A422" s="43">
        <v>1</v>
      </c>
      <c r="B422" s="43">
        <v>62590</v>
      </c>
      <c r="C422" s="44">
        <v>44669.754166666666</v>
      </c>
      <c r="D422" s="43">
        <v>0.57999999999999996</v>
      </c>
    </row>
    <row r="423" spans="1:4">
      <c r="A423" s="43">
        <v>0</v>
      </c>
      <c r="B423" s="43">
        <v>62590</v>
      </c>
      <c r="C423" s="44">
        <v>44670.017361111109</v>
      </c>
      <c r="D423" s="43">
        <v>6.92</v>
      </c>
    </row>
    <row r="424" spans="1:4">
      <c r="A424" s="43">
        <v>1</v>
      </c>
      <c r="B424" s="43">
        <v>62590</v>
      </c>
      <c r="C424" s="44">
        <v>44670.260416666664</v>
      </c>
      <c r="D424" s="43">
        <v>0.98</v>
      </c>
    </row>
    <row r="425" spans="1:4">
      <c r="A425" s="43">
        <v>0</v>
      </c>
      <c r="B425" s="43">
        <v>62590</v>
      </c>
      <c r="C425" s="44">
        <v>44670.520833333336</v>
      </c>
      <c r="D425" s="43">
        <v>7.37</v>
      </c>
    </row>
    <row r="426" spans="1:4">
      <c r="A426" s="43">
        <v>1</v>
      </c>
      <c r="B426" s="43">
        <v>62590</v>
      </c>
      <c r="C426" s="44">
        <v>44670.776388888888</v>
      </c>
      <c r="D426" s="43">
        <v>0.54</v>
      </c>
    </row>
    <row r="427" spans="1:4">
      <c r="A427" s="43">
        <v>0</v>
      </c>
      <c r="B427" s="43">
        <v>62590</v>
      </c>
      <c r="C427" s="44">
        <v>44671.038888888892</v>
      </c>
      <c r="D427" s="43">
        <v>6.79</v>
      </c>
    </row>
    <row r="428" spans="1:4">
      <c r="A428" s="43">
        <v>1</v>
      </c>
      <c r="B428" s="43">
        <v>62590</v>
      </c>
      <c r="C428" s="44">
        <v>44671.281944444447</v>
      </c>
      <c r="D428" s="43">
        <v>1.1399999999999999</v>
      </c>
    </row>
    <row r="429" spans="1:4">
      <c r="A429" s="43">
        <v>0</v>
      </c>
      <c r="B429" s="43">
        <v>62590</v>
      </c>
      <c r="C429" s="44">
        <v>44671.541666666664</v>
      </c>
      <c r="D429" s="43">
        <v>7.3</v>
      </c>
    </row>
    <row r="430" spans="1:4">
      <c r="A430" s="43">
        <v>1</v>
      </c>
      <c r="B430" s="43">
        <v>62590</v>
      </c>
      <c r="C430" s="44">
        <v>44671.798611111109</v>
      </c>
      <c r="D430" s="43">
        <v>0.74</v>
      </c>
    </row>
    <row r="431" spans="1:4">
      <c r="A431" s="43">
        <v>0</v>
      </c>
      <c r="B431" s="43">
        <v>62590</v>
      </c>
      <c r="C431" s="44">
        <v>44672.059027777781</v>
      </c>
      <c r="D431" s="43">
        <v>6.51</v>
      </c>
    </row>
    <row r="432" spans="1:4">
      <c r="A432" s="43">
        <v>1</v>
      </c>
      <c r="B432" s="43">
        <v>62590</v>
      </c>
      <c r="C432" s="44">
        <v>44672.302777777775</v>
      </c>
      <c r="D432" s="43">
        <v>1.46</v>
      </c>
    </row>
    <row r="433" spans="1:4">
      <c r="A433" s="43">
        <v>0</v>
      </c>
      <c r="B433" s="43">
        <v>62590</v>
      </c>
      <c r="C433" s="44">
        <v>44672.561805555553</v>
      </c>
      <c r="D433" s="43">
        <v>7.04</v>
      </c>
    </row>
    <row r="434" spans="1:4">
      <c r="A434" s="43">
        <v>1</v>
      </c>
      <c r="B434" s="43">
        <v>62590</v>
      </c>
      <c r="C434" s="44">
        <v>44672.821527777778</v>
      </c>
      <c r="D434" s="43">
        <v>1.1599999999999999</v>
      </c>
    </row>
    <row r="435" spans="1:4">
      <c r="A435" s="43">
        <v>0</v>
      </c>
      <c r="B435" s="43">
        <v>62590</v>
      </c>
      <c r="C435" s="44">
        <v>44673.079861111109</v>
      </c>
      <c r="D435" s="43">
        <v>6.11</v>
      </c>
    </row>
    <row r="436" spans="1:4">
      <c r="A436" s="43">
        <v>1</v>
      </c>
      <c r="B436" s="43">
        <v>62590</v>
      </c>
      <c r="C436" s="44">
        <v>44673.324999999997</v>
      </c>
      <c r="D436" s="43">
        <v>1.94</v>
      </c>
    </row>
    <row r="437" spans="1:4">
      <c r="A437" s="43">
        <v>0</v>
      </c>
      <c r="B437" s="43">
        <v>62590</v>
      </c>
      <c r="C437" s="44">
        <v>44673.583333333336</v>
      </c>
      <c r="D437" s="43">
        <v>6.61</v>
      </c>
    </row>
    <row r="438" spans="1:4">
      <c r="A438" s="43">
        <v>1</v>
      </c>
      <c r="B438" s="43">
        <v>62590</v>
      </c>
      <c r="C438" s="44">
        <v>44673.845833333333</v>
      </c>
      <c r="D438" s="43">
        <v>1.75</v>
      </c>
    </row>
    <row r="439" spans="1:4">
      <c r="A439" s="43">
        <v>0</v>
      </c>
      <c r="B439" s="43">
        <v>62590</v>
      </c>
      <c r="C439" s="44">
        <v>44674.104166666664</v>
      </c>
      <c r="D439" s="43">
        <v>5.6</v>
      </c>
    </row>
    <row r="440" spans="1:4">
      <c r="A440" s="43">
        <v>1</v>
      </c>
      <c r="B440" s="43">
        <v>62590</v>
      </c>
      <c r="C440" s="44">
        <v>44674.349305555559</v>
      </c>
      <c r="D440" s="43">
        <v>2.5299999999999998</v>
      </c>
    </row>
    <row r="441" spans="1:4">
      <c r="A441" s="43">
        <v>0</v>
      </c>
      <c r="B441" s="43">
        <v>62590</v>
      </c>
      <c r="C441" s="44">
        <v>44674.609722222223</v>
      </c>
      <c r="D441" s="43">
        <v>6.03</v>
      </c>
    </row>
    <row r="442" spans="1:4">
      <c r="A442" s="43">
        <v>1</v>
      </c>
      <c r="B442" s="43">
        <v>62590</v>
      </c>
      <c r="C442" s="44">
        <v>44674.876388888886</v>
      </c>
      <c r="D442" s="43">
        <v>2.44</v>
      </c>
    </row>
    <row r="443" spans="1:4">
      <c r="A443" s="43">
        <v>0</v>
      </c>
      <c r="B443" s="43">
        <v>62590</v>
      </c>
      <c r="C443" s="44">
        <v>44675.135416666664</v>
      </c>
      <c r="D443" s="43">
        <v>5.03</v>
      </c>
    </row>
    <row r="444" spans="1:4">
      <c r="A444" s="43">
        <v>1</v>
      </c>
      <c r="B444" s="43">
        <v>62590</v>
      </c>
      <c r="C444" s="44">
        <v>44675.381249999999</v>
      </c>
      <c r="D444" s="43">
        <v>3.18</v>
      </c>
    </row>
    <row r="445" spans="1:4">
      <c r="A445" s="43">
        <v>0</v>
      </c>
      <c r="B445" s="43">
        <v>62590</v>
      </c>
      <c r="C445" s="44">
        <v>44675.645833333336</v>
      </c>
      <c r="D445" s="43">
        <v>5.36</v>
      </c>
    </row>
    <row r="446" spans="1:4">
      <c r="A446" s="43">
        <v>1</v>
      </c>
      <c r="B446" s="43">
        <v>62590</v>
      </c>
      <c r="C446" s="44">
        <v>44675.930555555555</v>
      </c>
      <c r="D446" s="43">
        <v>3.11</v>
      </c>
    </row>
    <row r="447" spans="1:4">
      <c r="A447" s="43">
        <v>0</v>
      </c>
      <c r="B447" s="43">
        <v>62590</v>
      </c>
      <c r="C447" s="44">
        <v>44676.197916666664</v>
      </c>
      <c r="D447" s="43">
        <v>4.53</v>
      </c>
    </row>
    <row r="448" spans="1:4">
      <c r="A448" s="43">
        <v>1</v>
      </c>
      <c r="B448" s="43">
        <v>62590</v>
      </c>
      <c r="C448" s="44">
        <v>44676.466666666667</v>
      </c>
      <c r="D448" s="43">
        <v>3.71</v>
      </c>
    </row>
    <row r="449" spans="1:4">
      <c r="A449" s="43">
        <v>0</v>
      </c>
      <c r="B449" s="43">
        <v>62590</v>
      </c>
      <c r="C449" s="44">
        <v>44676.724999999999</v>
      </c>
      <c r="D449" s="43">
        <v>4.8</v>
      </c>
    </row>
    <row r="450" spans="1:4">
      <c r="A450" s="43">
        <v>1</v>
      </c>
      <c r="B450" s="43">
        <v>62590</v>
      </c>
      <c r="C450" s="44">
        <v>44677.045138888891</v>
      </c>
      <c r="D450" s="43">
        <v>3.26</v>
      </c>
    </row>
    <row r="451" spans="1:4">
      <c r="A451" s="43">
        <v>0</v>
      </c>
      <c r="B451" s="43">
        <v>62590</v>
      </c>
      <c r="C451" s="44">
        <v>44677.345833333333</v>
      </c>
      <c r="D451" s="43">
        <v>4.78</v>
      </c>
    </row>
    <row r="452" spans="1:4">
      <c r="A452" s="43">
        <v>1</v>
      </c>
      <c r="B452" s="43">
        <v>62590</v>
      </c>
      <c r="C452" s="44">
        <v>44677.588194444441</v>
      </c>
      <c r="D452" s="43">
        <v>3.45</v>
      </c>
    </row>
    <row r="453" spans="1:4">
      <c r="A453" s="43">
        <v>0</v>
      </c>
      <c r="B453" s="43">
        <v>62590</v>
      </c>
      <c r="C453" s="44">
        <v>44677.852083333331</v>
      </c>
      <c r="D453" s="43">
        <v>5.04</v>
      </c>
    </row>
    <row r="454" spans="1:4">
      <c r="A454" s="43">
        <v>1</v>
      </c>
      <c r="B454" s="43">
        <v>62590</v>
      </c>
      <c r="C454" s="44">
        <v>44678.115972222222</v>
      </c>
      <c r="D454" s="43">
        <v>2.82</v>
      </c>
    </row>
    <row r="455" spans="1:4">
      <c r="A455" s="43">
        <v>0</v>
      </c>
      <c r="B455" s="43">
        <v>62590</v>
      </c>
      <c r="C455" s="44">
        <v>44678.386111111111</v>
      </c>
      <c r="D455" s="43">
        <v>5.39</v>
      </c>
    </row>
    <row r="456" spans="1:4">
      <c r="A456" s="43">
        <v>1</v>
      </c>
      <c r="B456" s="43">
        <v>62590</v>
      </c>
      <c r="C456" s="44">
        <v>44678.635416666664</v>
      </c>
      <c r="D456" s="43">
        <v>2.77</v>
      </c>
    </row>
    <row r="457" spans="1:4">
      <c r="A457" s="43">
        <v>0</v>
      </c>
      <c r="B457" s="43">
        <v>62590</v>
      </c>
      <c r="C457" s="44">
        <v>44678.895833333336</v>
      </c>
      <c r="D457" s="43">
        <v>5.57</v>
      </c>
    </row>
    <row r="458" spans="1:4">
      <c r="A458" s="43">
        <v>1</v>
      </c>
      <c r="B458" s="43">
        <v>62590</v>
      </c>
      <c r="C458" s="44">
        <v>44679.146527777775</v>
      </c>
      <c r="D458" s="43">
        <v>2.2999999999999998</v>
      </c>
    </row>
    <row r="459" spans="1:4">
      <c r="A459" s="43">
        <v>0</v>
      </c>
      <c r="B459" s="43">
        <v>62590</v>
      </c>
      <c r="C459" s="44">
        <v>44679.411805555559</v>
      </c>
      <c r="D459" s="43">
        <v>5.96</v>
      </c>
    </row>
    <row r="460" spans="1:4">
      <c r="A460" s="43">
        <v>1</v>
      </c>
      <c r="B460" s="43">
        <v>62590</v>
      </c>
      <c r="C460" s="44">
        <v>44679.662499999999</v>
      </c>
      <c r="D460" s="43">
        <v>2.12</v>
      </c>
    </row>
    <row r="461" spans="1:4">
      <c r="A461" s="43">
        <v>0</v>
      </c>
      <c r="B461" s="43">
        <v>62590</v>
      </c>
      <c r="C461" s="44">
        <v>44679.92291666667</v>
      </c>
      <c r="D461" s="43">
        <v>6.03</v>
      </c>
    </row>
    <row r="462" spans="1:4">
      <c r="A462" s="43">
        <v>1</v>
      </c>
      <c r="B462" s="43">
        <v>62590</v>
      </c>
      <c r="C462" s="44">
        <v>44680.171527777777</v>
      </c>
      <c r="D462" s="43">
        <v>1.86</v>
      </c>
    </row>
    <row r="463" spans="1:4">
      <c r="A463" s="43">
        <v>0</v>
      </c>
      <c r="B463" s="43">
        <v>62590</v>
      </c>
      <c r="C463" s="44">
        <v>44680.434027777781</v>
      </c>
      <c r="D463" s="43">
        <v>6.42</v>
      </c>
    </row>
    <row r="464" spans="1:4">
      <c r="A464" s="43">
        <v>1</v>
      </c>
      <c r="B464" s="43">
        <v>62590</v>
      </c>
      <c r="C464" s="44">
        <v>44680.686111111114</v>
      </c>
      <c r="D464" s="43">
        <v>1.59</v>
      </c>
    </row>
    <row r="465" spans="1:4">
      <c r="A465" s="43">
        <v>0</v>
      </c>
      <c r="B465" s="43">
        <v>62590</v>
      </c>
      <c r="C465" s="44">
        <v>44680.947222222225</v>
      </c>
      <c r="D465" s="43">
        <v>6.35</v>
      </c>
    </row>
    <row r="466" spans="1:4">
      <c r="A466" s="43">
        <v>1</v>
      </c>
      <c r="B466" s="43">
        <v>62590</v>
      </c>
      <c r="C466" s="44">
        <v>44681.193749999999</v>
      </c>
      <c r="D466" s="43">
        <v>1.55</v>
      </c>
    </row>
    <row r="467" spans="1:4">
      <c r="A467" s="43">
        <v>0</v>
      </c>
      <c r="B467" s="43">
        <v>62590</v>
      </c>
      <c r="C467" s="44">
        <v>44681.454861111109</v>
      </c>
      <c r="D467" s="43">
        <v>6.73</v>
      </c>
    </row>
    <row r="468" spans="1:4">
      <c r="A468" s="43">
        <v>1</v>
      </c>
      <c r="B468" s="43">
        <v>62590</v>
      </c>
      <c r="C468" s="44">
        <v>44681.708333333336</v>
      </c>
      <c r="D468" s="43">
        <v>1.21</v>
      </c>
    </row>
    <row r="469" spans="1:4">
      <c r="A469" s="43">
        <v>0</v>
      </c>
      <c r="B469" s="43">
        <v>62590</v>
      </c>
      <c r="C469" s="44">
        <v>44681.969444444447</v>
      </c>
      <c r="D469" s="43">
        <v>6.53</v>
      </c>
    </row>
    <row r="470" spans="1:4">
      <c r="A470" s="43">
        <v>1</v>
      </c>
      <c r="B470" s="43">
        <v>62590</v>
      </c>
      <c r="C470" s="44">
        <v>44682.214583333334</v>
      </c>
      <c r="D470" s="43">
        <v>1.39</v>
      </c>
    </row>
    <row r="471" spans="1:4">
      <c r="A471" s="43">
        <v>0</v>
      </c>
      <c r="B471" s="43">
        <v>62590</v>
      </c>
      <c r="C471" s="44">
        <v>44682.474999999999</v>
      </c>
      <c r="D471" s="43">
        <v>6.91</v>
      </c>
    </row>
    <row r="472" spans="1:4">
      <c r="A472" s="43">
        <v>1</v>
      </c>
      <c r="B472" s="43">
        <v>62590</v>
      </c>
      <c r="C472" s="44">
        <v>44682.729166666664</v>
      </c>
      <c r="D472" s="43">
        <v>1</v>
      </c>
    </row>
    <row r="473" spans="1:4">
      <c r="A473" s="43">
        <v>0</v>
      </c>
      <c r="B473" s="43">
        <v>62590</v>
      </c>
      <c r="C473" s="44">
        <v>44682.990277777775</v>
      </c>
      <c r="D473" s="43">
        <v>6.59</v>
      </c>
    </row>
    <row r="474" spans="1:4">
      <c r="A474" s="43">
        <v>1</v>
      </c>
      <c r="B474" s="43">
        <v>62590</v>
      </c>
      <c r="C474" s="44">
        <v>44683.234722222223</v>
      </c>
      <c r="D474" s="43">
        <v>1.36</v>
      </c>
    </row>
    <row r="475" spans="1:4">
      <c r="A475" s="43">
        <v>0</v>
      </c>
      <c r="B475" s="43">
        <v>62590</v>
      </c>
      <c r="C475" s="44">
        <v>44683.493750000001</v>
      </c>
      <c r="D475" s="43">
        <v>6.97</v>
      </c>
    </row>
    <row r="476" spans="1:4">
      <c r="A476" s="43">
        <v>1</v>
      </c>
      <c r="B476" s="43">
        <v>62590</v>
      </c>
      <c r="C476" s="44">
        <v>44683.748611111114</v>
      </c>
      <c r="D476" s="43">
        <v>0.94</v>
      </c>
    </row>
    <row r="477" spans="1:4">
      <c r="A477" s="43">
        <v>0</v>
      </c>
      <c r="B477" s="43">
        <v>62590</v>
      </c>
      <c r="C477" s="44">
        <v>44684.009722222225</v>
      </c>
      <c r="D477" s="43">
        <v>6.54</v>
      </c>
    </row>
    <row r="478" spans="1:4">
      <c r="A478" s="43">
        <v>1</v>
      </c>
      <c r="B478" s="43">
        <v>62590</v>
      </c>
      <c r="C478" s="44">
        <v>44684.253472222219</v>
      </c>
      <c r="D478" s="43">
        <v>1.44</v>
      </c>
    </row>
    <row r="479" spans="1:4">
      <c r="A479" s="43">
        <v>0</v>
      </c>
      <c r="B479" s="43">
        <v>62590</v>
      </c>
      <c r="C479" s="44">
        <v>44684.511805555558</v>
      </c>
      <c r="D479" s="43">
        <v>6.93</v>
      </c>
    </row>
    <row r="480" spans="1:4">
      <c r="A480" s="43">
        <v>1</v>
      </c>
      <c r="B480" s="43">
        <v>62590</v>
      </c>
      <c r="C480" s="44">
        <v>44684.767361111109</v>
      </c>
      <c r="D480" s="43">
        <v>1.01</v>
      </c>
    </row>
    <row r="481" spans="1:4">
      <c r="A481" s="43">
        <v>0</v>
      </c>
      <c r="B481" s="43">
        <v>62590</v>
      </c>
      <c r="C481" s="44">
        <v>44685.027777777781</v>
      </c>
      <c r="D481" s="43">
        <v>6.42</v>
      </c>
    </row>
    <row r="482" spans="1:4">
      <c r="A482" s="43">
        <v>1</v>
      </c>
      <c r="B482" s="43">
        <v>62590</v>
      </c>
      <c r="C482" s="44">
        <v>44685.270833333336</v>
      </c>
      <c r="D482" s="43">
        <v>1.6</v>
      </c>
    </row>
    <row r="483" spans="1:4">
      <c r="A483" s="43">
        <v>0</v>
      </c>
      <c r="B483" s="43">
        <v>62590</v>
      </c>
      <c r="C483" s="44">
        <v>44685.529166666667</v>
      </c>
      <c r="D483" s="43">
        <v>6.81</v>
      </c>
    </row>
    <row r="484" spans="1:4">
      <c r="A484" s="43">
        <v>1</v>
      </c>
      <c r="B484" s="43">
        <v>62590</v>
      </c>
      <c r="C484" s="44">
        <v>44685.784722222219</v>
      </c>
      <c r="D484" s="43">
        <v>1.19</v>
      </c>
    </row>
    <row r="485" spans="1:4">
      <c r="A485" s="43">
        <v>0</v>
      </c>
      <c r="B485" s="43">
        <v>62590</v>
      </c>
      <c r="C485" s="44">
        <v>44686.044444444444</v>
      </c>
      <c r="D485" s="43">
        <v>6.22</v>
      </c>
    </row>
    <row r="486" spans="1:4">
      <c r="A486" s="43">
        <v>1</v>
      </c>
      <c r="B486" s="43">
        <v>62590</v>
      </c>
      <c r="C486" s="44">
        <v>44686.287499999999</v>
      </c>
      <c r="D486" s="43">
        <v>1.83</v>
      </c>
    </row>
    <row r="487" spans="1:4">
      <c r="A487" s="43">
        <v>0</v>
      </c>
      <c r="B487" s="43">
        <v>62590</v>
      </c>
      <c r="C487" s="44">
        <v>44686.54583333333</v>
      </c>
      <c r="D487" s="43">
        <v>6.6</v>
      </c>
    </row>
    <row r="488" spans="1:4">
      <c r="A488" s="43">
        <v>1</v>
      </c>
      <c r="B488" s="43">
        <v>62590</v>
      </c>
      <c r="C488" s="44">
        <v>44686.802083333336</v>
      </c>
      <c r="D488" s="43">
        <v>1.47</v>
      </c>
    </row>
    <row r="489" spans="1:4">
      <c r="A489" s="43">
        <v>0</v>
      </c>
      <c r="B489" s="43">
        <v>62590</v>
      </c>
      <c r="C489" s="44">
        <v>44687.061805555553</v>
      </c>
      <c r="D489" s="43">
        <v>5.97</v>
      </c>
    </row>
    <row r="490" spans="1:4">
      <c r="A490" s="43">
        <v>1</v>
      </c>
      <c r="B490" s="43">
        <v>62590</v>
      </c>
      <c r="C490" s="44">
        <v>44687.303472222222</v>
      </c>
      <c r="D490" s="43">
        <v>2.13</v>
      </c>
    </row>
    <row r="491" spans="1:4">
      <c r="A491" s="43">
        <v>0</v>
      </c>
      <c r="B491" s="43">
        <v>62590</v>
      </c>
      <c r="C491" s="44">
        <v>44687.5625</v>
      </c>
      <c r="D491" s="43">
        <v>6.32</v>
      </c>
    </row>
    <row r="492" spans="1:4">
      <c r="A492" s="43">
        <v>1</v>
      </c>
      <c r="B492" s="43">
        <v>62590</v>
      </c>
      <c r="C492" s="44">
        <v>44687.820138888892</v>
      </c>
      <c r="D492" s="43">
        <v>1.83</v>
      </c>
    </row>
    <row r="493" spans="1:4">
      <c r="A493" s="43">
        <v>0</v>
      </c>
      <c r="B493" s="43">
        <v>62590</v>
      </c>
      <c r="C493" s="44">
        <v>44688.078472222223</v>
      </c>
      <c r="D493" s="43">
        <v>5.66</v>
      </c>
    </row>
    <row r="494" spans="1:4">
      <c r="A494" s="43">
        <v>1</v>
      </c>
      <c r="B494" s="43">
        <v>62590</v>
      </c>
      <c r="C494" s="44">
        <v>44688.320833333331</v>
      </c>
      <c r="D494" s="43">
        <v>2.4900000000000002</v>
      </c>
    </row>
    <row r="495" spans="1:4">
      <c r="A495" s="43">
        <v>0</v>
      </c>
      <c r="B495" s="43">
        <v>62590</v>
      </c>
      <c r="C495" s="44">
        <v>44688.579861111109</v>
      </c>
      <c r="D495" s="43">
        <v>5.97</v>
      </c>
    </row>
    <row r="496" spans="1:4">
      <c r="A496" s="43">
        <v>1</v>
      </c>
      <c r="B496" s="43">
        <v>62590</v>
      </c>
      <c r="C496" s="44">
        <v>44688.838888888888</v>
      </c>
      <c r="D496" s="43">
        <v>2.25</v>
      </c>
    </row>
    <row r="497" spans="1:4">
      <c r="A497" s="43">
        <v>0</v>
      </c>
      <c r="B497" s="43">
        <v>62590</v>
      </c>
      <c r="C497" s="44">
        <v>44689.097916666666</v>
      </c>
      <c r="D497" s="43">
        <v>5.29</v>
      </c>
    </row>
    <row r="498" spans="1:4">
      <c r="A498" s="43">
        <v>1</v>
      </c>
      <c r="B498" s="43">
        <v>62590</v>
      </c>
      <c r="C498" s="44">
        <v>44689.338888888888</v>
      </c>
      <c r="D498" s="43">
        <v>2.9</v>
      </c>
    </row>
    <row r="499" spans="1:4">
      <c r="A499" s="43">
        <v>0</v>
      </c>
      <c r="B499" s="43">
        <v>62590</v>
      </c>
      <c r="C499" s="44">
        <v>44689.599305555559</v>
      </c>
      <c r="D499" s="43">
        <v>5.55</v>
      </c>
    </row>
    <row r="500" spans="1:4">
      <c r="A500" s="43">
        <v>1</v>
      </c>
      <c r="B500" s="43">
        <v>62590</v>
      </c>
      <c r="C500" s="44">
        <v>44689.861805555556</v>
      </c>
      <c r="D500" s="43">
        <v>2.72</v>
      </c>
    </row>
    <row r="501" spans="1:4">
      <c r="A501" s="43">
        <v>0</v>
      </c>
      <c r="B501" s="43">
        <v>62590</v>
      </c>
      <c r="C501" s="44">
        <v>44690.122916666667</v>
      </c>
      <c r="D501" s="43">
        <v>4.88</v>
      </c>
    </row>
    <row r="502" spans="1:4">
      <c r="A502" s="43">
        <v>1</v>
      </c>
      <c r="B502" s="43">
        <v>62590</v>
      </c>
      <c r="C502" s="44">
        <v>44690.362500000003</v>
      </c>
      <c r="D502" s="43">
        <v>3.35</v>
      </c>
    </row>
    <row r="503" spans="1:4">
      <c r="A503" s="43">
        <v>0</v>
      </c>
      <c r="B503" s="43">
        <v>62590</v>
      </c>
      <c r="C503" s="44">
        <v>44690.625</v>
      </c>
      <c r="D503" s="43">
        <v>5.0999999999999996</v>
      </c>
    </row>
    <row r="504" spans="1:4">
      <c r="A504" s="43">
        <v>1</v>
      </c>
      <c r="B504" s="43">
        <v>62590</v>
      </c>
      <c r="C504" s="44">
        <v>44690.897222222222</v>
      </c>
      <c r="D504" s="43">
        <v>3.2</v>
      </c>
    </row>
    <row r="505" spans="1:4">
      <c r="A505" s="43">
        <v>0</v>
      </c>
      <c r="B505" s="43">
        <v>62590</v>
      </c>
      <c r="C505" s="44">
        <v>44691.17083333333</v>
      </c>
      <c r="D505" s="43">
        <v>4.5</v>
      </c>
    </row>
    <row r="506" spans="1:4">
      <c r="A506" s="43">
        <v>1</v>
      </c>
      <c r="B506" s="43">
        <v>62590</v>
      </c>
      <c r="C506" s="44">
        <v>44691.414583333331</v>
      </c>
      <c r="D506" s="43">
        <v>3.79</v>
      </c>
    </row>
    <row r="507" spans="1:4">
      <c r="A507" s="43">
        <v>0</v>
      </c>
      <c r="B507" s="43">
        <v>62590</v>
      </c>
      <c r="C507" s="44">
        <v>44691.681250000001</v>
      </c>
      <c r="D507" s="43">
        <v>4.66</v>
      </c>
    </row>
    <row r="508" spans="1:4">
      <c r="A508" s="43">
        <v>1</v>
      </c>
      <c r="B508" s="43">
        <v>62590</v>
      </c>
      <c r="C508" s="44">
        <v>44692.011111111111</v>
      </c>
      <c r="D508" s="43">
        <v>3.45</v>
      </c>
    </row>
    <row r="509" spans="1:4">
      <c r="A509" s="43">
        <v>0</v>
      </c>
      <c r="B509" s="43">
        <v>62590</v>
      </c>
      <c r="C509" s="44">
        <v>44692.305555555555</v>
      </c>
      <c r="D509" s="43">
        <v>4.55</v>
      </c>
    </row>
    <row r="510" spans="1:4">
      <c r="A510" s="43">
        <v>1</v>
      </c>
      <c r="B510" s="43">
        <v>62590</v>
      </c>
      <c r="C510" s="44">
        <v>44692.553472222222</v>
      </c>
      <c r="D510" s="43">
        <v>3.68</v>
      </c>
    </row>
    <row r="511" spans="1:4">
      <c r="A511" s="43">
        <v>0</v>
      </c>
      <c r="B511" s="43">
        <v>62590</v>
      </c>
      <c r="C511" s="44">
        <v>44692.811805555553</v>
      </c>
      <c r="D511" s="43">
        <v>4.6900000000000004</v>
      </c>
    </row>
    <row r="512" spans="1:4">
      <c r="A512" s="43">
        <v>1</v>
      </c>
      <c r="B512" s="43">
        <v>62590</v>
      </c>
      <c r="C512" s="44">
        <v>44693.082638888889</v>
      </c>
      <c r="D512" s="43">
        <v>3.16</v>
      </c>
    </row>
    <row r="513" spans="1:4">
      <c r="A513" s="43">
        <v>0</v>
      </c>
      <c r="B513" s="43">
        <v>62590</v>
      </c>
      <c r="C513" s="44">
        <v>44693.356944444444</v>
      </c>
      <c r="D513" s="43">
        <v>5.0199999999999996</v>
      </c>
    </row>
    <row r="514" spans="1:4">
      <c r="A514" s="43">
        <v>1</v>
      </c>
      <c r="B514" s="43">
        <v>62590</v>
      </c>
      <c r="C514" s="44">
        <v>44693.60833333333</v>
      </c>
      <c r="D514" s="43">
        <v>3.15</v>
      </c>
    </row>
    <row r="515" spans="1:4">
      <c r="A515" s="43">
        <v>0</v>
      </c>
      <c r="B515" s="43">
        <v>62590</v>
      </c>
      <c r="C515" s="44">
        <v>44693.866666666669</v>
      </c>
      <c r="D515" s="43">
        <v>5.12</v>
      </c>
    </row>
    <row r="516" spans="1:4">
      <c r="A516" s="43">
        <v>1</v>
      </c>
      <c r="B516" s="43">
        <v>62590</v>
      </c>
      <c r="C516" s="44">
        <v>44694.120833333334</v>
      </c>
      <c r="D516" s="43">
        <v>2.72</v>
      </c>
    </row>
    <row r="517" spans="1:4">
      <c r="A517" s="43">
        <v>0</v>
      </c>
      <c r="B517" s="43">
        <v>62590</v>
      </c>
      <c r="C517" s="44">
        <v>44694.384722222225</v>
      </c>
      <c r="D517" s="43">
        <v>5.56</v>
      </c>
    </row>
    <row r="518" spans="1:4">
      <c r="A518" s="43">
        <v>1</v>
      </c>
      <c r="B518" s="43">
        <v>62590</v>
      </c>
      <c r="C518" s="44">
        <v>44694.638888888891</v>
      </c>
      <c r="D518" s="43">
        <v>2.5</v>
      </c>
    </row>
    <row r="519" spans="1:4">
      <c r="A519" s="43">
        <v>0</v>
      </c>
      <c r="B519" s="43">
        <v>62590</v>
      </c>
      <c r="C519" s="44">
        <v>44694.899305555555</v>
      </c>
      <c r="D519" s="43">
        <v>5.61</v>
      </c>
    </row>
    <row r="520" spans="1:4">
      <c r="A520" s="43">
        <v>1</v>
      </c>
      <c r="B520" s="43">
        <v>62590</v>
      </c>
      <c r="C520" s="44">
        <v>44695.147222222222</v>
      </c>
      <c r="D520" s="43">
        <v>2.2599999999999998</v>
      </c>
    </row>
    <row r="521" spans="1:4">
      <c r="A521" s="43">
        <v>0</v>
      </c>
      <c r="B521" s="43">
        <v>62590</v>
      </c>
      <c r="C521" s="44">
        <v>44695.407638888886</v>
      </c>
      <c r="D521" s="43">
        <v>6.08</v>
      </c>
    </row>
    <row r="522" spans="1:4">
      <c r="A522" s="43">
        <v>1</v>
      </c>
      <c r="B522" s="43">
        <v>62590</v>
      </c>
      <c r="C522" s="44">
        <v>44695.664583333331</v>
      </c>
      <c r="D522" s="43">
        <v>1.85</v>
      </c>
    </row>
    <row r="523" spans="1:4">
      <c r="A523" s="43">
        <v>0</v>
      </c>
      <c r="B523" s="43">
        <v>62590</v>
      </c>
      <c r="C523" s="44">
        <v>44695.927083333336</v>
      </c>
      <c r="D523" s="43">
        <v>6.03</v>
      </c>
    </row>
    <row r="524" spans="1:4">
      <c r="A524" s="43">
        <v>1</v>
      </c>
      <c r="B524" s="43">
        <v>62590</v>
      </c>
      <c r="C524" s="44">
        <v>44696.171527777777</v>
      </c>
      <c r="D524" s="43">
        <v>1.84</v>
      </c>
    </row>
    <row r="525" spans="1:4">
      <c r="A525" s="43">
        <v>0</v>
      </c>
      <c r="B525" s="43">
        <v>62590</v>
      </c>
      <c r="C525" s="44">
        <v>44696.430555555555</v>
      </c>
      <c r="D525" s="43">
        <v>6.55</v>
      </c>
    </row>
    <row r="526" spans="1:4">
      <c r="A526" s="43">
        <v>1</v>
      </c>
      <c r="B526" s="43">
        <v>62590</v>
      </c>
      <c r="C526" s="44">
        <v>44696.688194444447</v>
      </c>
      <c r="D526" s="43">
        <v>1.27</v>
      </c>
    </row>
    <row r="527" spans="1:4">
      <c r="A527" s="43">
        <v>0</v>
      </c>
      <c r="B527" s="43">
        <v>62590</v>
      </c>
      <c r="C527" s="44">
        <v>44696.95208333333</v>
      </c>
      <c r="D527" s="43">
        <v>6.36</v>
      </c>
    </row>
    <row r="528" spans="1:4">
      <c r="A528" s="43">
        <v>1</v>
      </c>
      <c r="B528" s="43">
        <v>62590</v>
      </c>
      <c r="C528" s="44">
        <v>44697.195833333331</v>
      </c>
      <c r="D528" s="43">
        <v>1.52</v>
      </c>
    </row>
    <row r="529" spans="1:4">
      <c r="A529" s="43">
        <v>0</v>
      </c>
      <c r="B529" s="43">
        <v>62590</v>
      </c>
      <c r="C529" s="44">
        <v>44697.454861111109</v>
      </c>
      <c r="D529" s="43">
        <v>6.91</v>
      </c>
    </row>
    <row r="530" spans="1:4">
      <c r="A530" s="43">
        <v>1</v>
      </c>
      <c r="B530" s="43">
        <v>62590</v>
      </c>
      <c r="C530" s="44">
        <v>44697.713194444441</v>
      </c>
      <c r="D530" s="43">
        <v>0.84</v>
      </c>
    </row>
    <row r="531" spans="1:4">
      <c r="A531" s="43">
        <v>0</v>
      </c>
      <c r="B531" s="43">
        <v>62590</v>
      </c>
      <c r="C531" s="44">
        <v>44697.977777777778</v>
      </c>
      <c r="D531" s="43">
        <v>6.55</v>
      </c>
    </row>
    <row r="532" spans="1:4">
      <c r="A532" s="43">
        <v>1</v>
      </c>
      <c r="B532" s="43">
        <v>62590</v>
      </c>
      <c r="C532" s="44">
        <v>44698.219444444447</v>
      </c>
      <c r="D532" s="43">
        <v>1.32</v>
      </c>
    </row>
    <row r="533" spans="1:4">
      <c r="A533" s="43">
        <v>0</v>
      </c>
      <c r="B533" s="43">
        <v>62590</v>
      </c>
      <c r="C533" s="44">
        <v>44698.479166666664</v>
      </c>
      <c r="D533" s="43">
        <v>7.14</v>
      </c>
    </row>
    <row r="534" spans="1:4">
      <c r="A534" s="43">
        <v>1</v>
      </c>
      <c r="B534" s="43">
        <v>62590</v>
      </c>
      <c r="C534" s="44">
        <v>44698.738194444442</v>
      </c>
      <c r="D534" s="43">
        <v>0.61</v>
      </c>
    </row>
    <row r="535" spans="1:4">
      <c r="A535" s="43">
        <v>0</v>
      </c>
      <c r="B535" s="43">
        <v>62590</v>
      </c>
      <c r="C535" s="44">
        <v>44699.002083333333</v>
      </c>
      <c r="D535" s="43">
        <v>6.6</v>
      </c>
    </row>
    <row r="536" spans="1:4">
      <c r="A536" s="43">
        <v>1</v>
      </c>
      <c r="B536" s="43">
        <v>62590</v>
      </c>
      <c r="C536" s="44">
        <v>44699.244444444441</v>
      </c>
      <c r="D536" s="43">
        <v>1.29</v>
      </c>
    </row>
    <row r="537" spans="1:4">
      <c r="A537" s="43">
        <v>0</v>
      </c>
      <c r="B537" s="43">
        <v>62590</v>
      </c>
      <c r="C537" s="44">
        <v>44699.503472222219</v>
      </c>
      <c r="D537" s="43">
        <v>7.21</v>
      </c>
    </row>
    <row r="538" spans="1:4">
      <c r="A538" s="43">
        <v>1</v>
      </c>
      <c r="B538" s="43">
        <v>62590</v>
      </c>
      <c r="C538" s="44">
        <v>44699.763194444444</v>
      </c>
      <c r="D538" s="43">
        <v>0.62</v>
      </c>
    </row>
    <row r="539" spans="1:4">
      <c r="A539" s="43">
        <v>0</v>
      </c>
      <c r="B539" s="43">
        <v>62590</v>
      </c>
      <c r="C539" s="44">
        <v>44700.027083333334</v>
      </c>
      <c r="D539" s="43">
        <v>6.49</v>
      </c>
    </row>
    <row r="540" spans="1:4">
      <c r="A540" s="43">
        <v>1</v>
      </c>
      <c r="B540" s="43">
        <v>62590</v>
      </c>
      <c r="C540" s="44">
        <v>44700.269444444442</v>
      </c>
      <c r="D540" s="43">
        <v>1.41</v>
      </c>
    </row>
    <row r="541" spans="1:4">
      <c r="A541" s="43">
        <v>0</v>
      </c>
      <c r="B541" s="43">
        <v>62590</v>
      </c>
      <c r="C541" s="44">
        <v>44700.52847222222</v>
      </c>
      <c r="D541" s="43">
        <v>7.1</v>
      </c>
    </row>
    <row r="542" spans="1:4">
      <c r="A542" s="43">
        <v>1</v>
      </c>
      <c r="B542" s="43">
        <v>62590</v>
      </c>
      <c r="C542" s="44">
        <v>44700.789583333331</v>
      </c>
      <c r="D542" s="43">
        <v>0.84</v>
      </c>
    </row>
    <row r="543" spans="1:4">
      <c r="A543" s="43">
        <v>0</v>
      </c>
      <c r="B543" s="43">
        <v>62590</v>
      </c>
      <c r="C543" s="44">
        <v>44701.052083333336</v>
      </c>
      <c r="D543" s="43">
        <v>6.26</v>
      </c>
    </row>
    <row r="544" spans="1:4">
      <c r="A544" s="43">
        <v>1</v>
      </c>
      <c r="B544" s="43">
        <v>62590</v>
      </c>
      <c r="C544" s="44">
        <v>44701.294444444444</v>
      </c>
      <c r="D544" s="43">
        <v>1.69</v>
      </c>
    </row>
    <row r="545" spans="1:4">
      <c r="A545" s="43">
        <v>0</v>
      </c>
      <c r="B545" s="43">
        <v>62590</v>
      </c>
      <c r="C545" s="44">
        <v>44701.553472222222</v>
      </c>
      <c r="D545" s="43">
        <v>6.82</v>
      </c>
    </row>
    <row r="546" spans="1:4">
      <c r="A546" s="43">
        <v>1</v>
      </c>
      <c r="B546" s="43">
        <v>62590</v>
      </c>
      <c r="C546" s="44">
        <v>44701.816666666666</v>
      </c>
      <c r="D546" s="43">
        <v>1.25</v>
      </c>
    </row>
    <row r="547" spans="1:4">
      <c r="A547" s="43">
        <v>0</v>
      </c>
      <c r="B547" s="43">
        <v>62590</v>
      </c>
      <c r="C547" s="44">
        <v>44702.07708333333</v>
      </c>
      <c r="D547" s="43">
        <v>5.93</v>
      </c>
    </row>
    <row r="548" spans="1:4">
      <c r="A548" s="43">
        <v>1</v>
      </c>
      <c r="B548" s="43">
        <v>62590</v>
      </c>
      <c r="C548" s="44">
        <v>44702.322916666664</v>
      </c>
      <c r="D548" s="43">
        <v>2.1</v>
      </c>
    </row>
    <row r="549" spans="1:4">
      <c r="A549" s="43">
        <v>0</v>
      </c>
      <c r="B549" s="43">
        <v>62590</v>
      </c>
      <c r="C549" s="44">
        <v>44702.581944444442</v>
      </c>
      <c r="D549" s="43">
        <v>6.4</v>
      </c>
    </row>
    <row r="550" spans="1:4">
      <c r="A550" s="43">
        <v>1</v>
      </c>
      <c r="B550" s="43">
        <v>62590</v>
      </c>
      <c r="C550" s="44">
        <v>44702.84652777778</v>
      </c>
      <c r="D550" s="43">
        <v>1.78</v>
      </c>
    </row>
    <row r="551" spans="1:4">
      <c r="A551" s="43">
        <v>0</v>
      </c>
      <c r="B551" s="43">
        <v>62590</v>
      </c>
      <c r="C551" s="44">
        <v>44703.106944444444</v>
      </c>
      <c r="D551" s="43">
        <v>5.55</v>
      </c>
    </row>
    <row r="552" spans="1:4">
      <c r="A552" s="43">
        <v>1</v>
      </c>
      <c r="B552" s="43">
        <v>62590</v>
      </c>
      <c r="C552" s="44">
        <v>44703.355555555558</v>
      </c>
      <c r="D552" s="43">
        <v>2.57</v>
      </c>
    </row>
    <row r="553" spans="1:4">
      <c r="A553" s="43">
        <v>0</v>
      </c>
      <c r="B553" s="43">
        <v>62590</v>
      </c>
      <c r="C553" s="44">
        <v>44703.614583333336</v>
      </c>
      <c r="D553" s="43">
        <v>5.88</v>
      </c>
    </row>
    <row r="554" spans="1:4">
      <c r="A554" s="43">
        <v>1</v>
      </c>
      <c r="B554" s="43">
        <v>62590</v>
      </c>
      <c r="C554" s="44">
        <v>44703.883333333331</v>
      </c>
      <c r="D554" s="43">
        <v>2.35</v>
      </c>
    </row>
    <row r="555" spans="1:4">
      <c r="A555" s="43">
        <v>0</v>
      </c>
      <c r="B555" s="43">
        <v>62590</v>
      </c>
      <c r="C555" s="44">
        <v>44704.145138888889</v>
      </c>
      <c r="D555" s="43">
        <v>5.17</v>
      </c>
    </row>
    <row r="556" spans="1:4">
      <c r="A556" s="43">
        <v>1</v>
      </c>
      <c r="B556" s="43">
        <v>62590</v>
      </c>
      <c r="C556" s="44">
        <v>44704.400694444441</v>
      </c>
      <c r="D556" s="43">
        <v>3.03</v>
      </c>
    </row>
    <row r="557" spans="1:4">
      <c r="A557" s="43">
        <v>0</v>
      </c>
      <c r="B557" s="43">
        <v>62590</v>
      </c>
      <c r="C557" s="44">
        <v>44704.65625</v>
      </c>
      <c r="D557" s="43">
        <v>5.34</v>
      </c>
    </row>
    <row r="558" spans="1:4">
      <c r="A558" s="43">
        <v>1</v>
      </c>
      <c r="B558" s="43">
        <v>62590</v>
      </c>
      <c r="C558" s="44">
        <v>44704.934027777781</v>
      </c>
      <c r="D558" s="43">
        <v>2.82</v>
      </c>
    </row>
    <row r="559" spans="1:4">
      <c r="A559" s="43">
        <v>0</v>
      </c>
      <c r="B559" s="43">
        <v>62590</v>
      </c>
      <c r="C559" s="44">
        <v>44705.205555555556</v>
      </c>
      <c r="D559" s="43">
        <v>4.91</v>
      </c>
    </row>
    <row r="560" spans="1:4">
      <c r="A560" s="43">
        <v>1</v>
      </c>
      <c r="B560" s="43">
        <v>62590</v>
      </c>
      <c r="C560" s="44">
        <v>44705.469444444447</v>
      </c>
      <c r="D560" s="43">
        <v>3.29</v>
      </c>
    </row>
    <row r="561" spans="1:4">
      <c r="A561" s="43">
        <v>0</v>
      </c>
      <c r="B561" s="43">
        <v>62590</v>
      </c>
      <c r="C561" s="44">
        <v>44705.722916666666</v>
      </c>
      <c r="D561" s="43">
        <v>4.9400000000000004</v>
      </c>
    </row>
    <row r="562" spans="1:4">
      <c r="A562" s="43">
        <v>1</v>
      </c>
      <c r="B562" s="43">
        <v>62590</v>
      </c>
      <c r="C562" s="44">
        <v>44706.006249999999</v>
      </c>
      <c r="D562" s="43">
        <v>3.03</v>
      </c>
    </row>
    <row r="563" spans="1:4">
      <c r="A563" s="43">
        <v>0</v>
      </c>
      <c r="B563" s="43">
        <v>62590</v>
      </c>
      <c r="C563" s="44">
        <v>44706.291666666664</v>
      </c>
      <c r="D563" s="43">
        <v>5.03</v>
      </c>
    </row>
    <row r="564" spans="1:4">
      <c r="A564" s="43">
        <v>1</v>
      </c>
      <c r="B564" s="43">
        <v>62590</v>
      </c>
      <c r="C564" s="44">
        <v>44706.55</v>
      </c>
      <c r="D564" s="43">
        <v>3.14</v>
      </c>
    </row>
    <row r="565" spans="1:4">
      <c r="A565" s="43">
        <v>0</v>
      </c>
      <c r="B565" s="43">
        <v>62590</v>
      </c>
      <c r="C565" s="44">
        <v>44706.811111111114</v>
      </c>
      <c r="D565" s="43">
        <v>4.97</v>
      </c>
    </row>
    <row r="566" spans="1:4">
      <c r="A566" s="43">
        <v>1</v>
      </c>
      <c r="B566" s="43">
        <v>62590</v>
      </c>
      <c r="C566" s="44">
        <v>44707.074305555558</v>
      </c>
      <c r="D566" s="43">
        <v>2.89</v>
      </c>
    </row>
    <row r="567" spans="1:4">
      <c r="A567" s="43">
        <v>0</v>
      </c>
      <c r="B567" s="43">
        <v>62590</v>
      </c>
      <c r="C567" s="44">
        <v>44707.344444444447</v>
      </c>
      <c r="D567" s="43">
        <v>5.39</v>
      </c>
    </row>
    <row r="568" spans="1:4">
      <c r="A568" s="43">
        <v>1</v>
      </c>
      <c r="B568" s="43">
        <v>62590</v>
      </c>
      <c r="C568" s="44">
        <v>44707.604166666664</v>
      </c>
      <c r="D568" s="43">
        <v>2.7</v>
      </c>
    </row>
    <row r="569" spans="1:4">
      <c r="A569" s="43">
        <v>0</v>
      </c>
      <c r="B569" s="43">
        <v>62590</v>
      </c>
      <c r="C569" s="44">
        <v>44707.866666666669</v>
      </c>
      <c r="D569" s="43">
        <v>5.26</v>
      </c>
    </row>
    <row r="570" spans="1:4">
      <c r="A570" s="43">
        <v>1</v>
      </c>
      <c r="B570" s="43">
        <v>62590</v>
      </c>
      <c r="C570" s="44">
        <v>44708.116666666669</v>
      </c>
      <c r="D570" s="43">
        <v>2.59</v>
      </c>
    </row>
    <row r="571" spans="1:4">
      <c r="A571" s="43">
        <v>0</v>
      </c>
      <c r="B571" s="43">
        <v>62590</v>
      </c>
      <c r="C571" s="44">
        <v>44708.379166666666</v>
      </c>
      <c r="D571" s="43">
        <v>5.78</v>
      </c>
    </row>
    <row r="572" spans="1:4">
      <c r="A572" s="43">
        <v>1</v>
      </c>
      <c r="B572" s="43">
        <v>62590</v>
      </c>
      <c r="C572" s="44">
        <v>44708.638194444444</v>
      </c>
      <c r="D572" s="43">
        <v>2.23</v>
      </c>
    </row>
    <row r="573" spans="1:4">
      <c r="A573" s="43">
        <v>0</v>
      </c>
      <c r="B573" s="43">
        <v>62590</v>
      </c>
      <c r="C573" s="44">
        <v>44708.900694444441</v>
      </c>
      <c r="D573" s="43">
        <v>5.58</v>
      </c>
    </row>
    <row r="574" spans="1:4">
      <c r="A574" s="43">
        <v>1</v>
      </c>
      <c r="B574" s="43">
        <v>62590</v>
      </c>
      <c r="C574" s="44">
        <v>44709.146527777775</v>
      </c>
      <c r="D574" s="43">
        <v>2.29</v>
      </c>
    </row>
    <row r="575" spans="1:4">
      <c r="A575" s="43">
        <v>0</v>
      </c>
      <c r="B575" s="43">
        <v>62590</v>
      </c>
      <c r="C575" s="44">
        <v>44709.40625</v>
      </c>
      <c r="D575" s="43">
        <v>6.1</v>
      </c>
    </row>
    <row r="576" spans="1:4">
      <c r="A576" s="43">
        <v>1</v>
      </c>
      <c r="B576" s="43">
        <v>62590</v>
      </c>
      <c r="C576" s="44">
        <v>44709.665972222225</v>
      </c>
      <c r="D576" s="43">
        <v>1.82</v>
      </c>
    </row>
    <row r="577" spans="1:4">
      <c r="A577" s="43">
        <v>0</v>
      </c>
      <c r="B577" s="43">
        <v>62590</v>
      </c>
      <c r="C577" s="44">
        <v>44709.927777777775</v>
      </c>
      <c r="D577" s="43">
        <v>5.83</v>
      </c>
    </row>
    <row r="578" spans="1:4">
      <c r="A578" s="43">
        <v>1</v>
      </c>
      <c r="B578" s="43">
        <v>62590</v>
      </c>
      <c r="C578" s="44">
        <v>44710.17291666667</v>
      </c>
      <c r="D578" s="43">
        <v>2.06</v>
      </c>
    </row>
    <row r="579" spans="1:4">
      <c r="A579" s="43">
        <v>0</v>
      </c>
      <c r="B579" s="43">
        <v>62590</v>
      </c>
      <c r="C579" s="44">
        <v>44710.429861111108</v>
      </c>
      <c r="D579" s="43">
        <v>6.34</v>
      </c>
    </row>
    <row r="580" spans="1:4">
      <c r="A580" s="43">
        <v>1</v>
      </c>
      <c r="B580" s="43">
        <v>62590</v>
      </c>
      <c r="C580" s="44">
        <v>44710.689583333333</v>
      </c>
      <c r="D580" s="43">
        <v>1.51</v>
      </c>
    </row>
    <row r="581" spans="1:4">
      <c r="A581" s="43">
        <v>0</v>
      </c>
      <c r="B581" s="43">
        <v>62590</v>
      </c>
      <c r="C581" s="44">
        <v>44710.95208333333</v>
      </c>
      <c r="D581" s="43">
        <v>6.01</v>
      </c>
    </row>
    <row r="582" spans="1:4">
      <c r="A582" s="43">
        <v>1</v>
      </c>
      <c r="B582" s="43">
        <v>62590</v>
      </c>
      <c r="C582" s="44">
        <v>44711.195833333331</v>
      </c>
      <c r="D582" s="43">
        <v>1.91</v>
      </c>
    </row>
    <row r="583" spans="1:4">
      <c r="A583" s="43">
        <v>0</v>
      </c>
      <c r="B583" s="43">
        <v>62590</v>
      </c>
      <c r="C583" s="44">
        <v>44711.452777777777</v>
      </c>
      <c r="D583" s="43">
        <v>6.49</v>
      </c>
    </row>
    <row r="584" spans="1:4">
      <c r="A584" s="43">
        <v>1</v>
      </c>
      <c r="B584" s="43">
        <v>62590</v>
      </c>
      <c r="C584" s="44">
        <v>44711.712500000001</v>
      </c>
      <c r="D584" s="43">
        <v>1.32</v>
      </c>
    </row>
    <row r="585" spans="1:4">
      <c r="A585" s="43">
        <v>0</v>
      </c>
      <c r="B585" s="43">
        <v>62590</v>
      </c>
      <c r="C585" s="44">
        <v>44711.974305555559</v>
      </c>
      <c r="D585" s="43">
        <v>6.1</v>
      </c>
    </row>
    <row r="586" spans="1:4">
      <c r="A586" s="43">
        <v>1</v>
      </c>
      <c r="B586" s="43">
        <v>62590</v>
      </c>
      <c r="C586" s="44">
        <v>44712.218055555553</v>
      </c>
      <c r="D586" s="43">
        <v>1.84</v>
      </c>
    </row>
    <row r="587" spans="1:4">
      <c r="A587" s="43">
        <v>0</v>
      </c>
      <c r="B587" s="43">
        <v>62590</v>
      </c>
      <c r="C587" s="44">
        <v>44712.474305555559</v>
      </c>
      <c r="D587" s="43">
        <v>6.56</v>
      </c>
    </row>
    <row r="588" spans="1:4">
      <c r="A588" s="43">
        <v>1</v>
      </c>
      <c r="B588" s="43">
        <v>62590</v>
      </c>
      <c r="C588" s="44">
        <v>44712.734027777777</v>
      </c>
      <c r="D588" s="43">
        <v>1.24</v>
      </c>
    </row>
    <row r="589" spans="1:4">
      <c r="A589" s="43">
        <v>0</v>
      </c>
      <c r="B589" s="43">
        <v>62590</v>
      </c>
      <c r="C589" s="44">
        <v>44712.995833333334</v>
      </c>
      <c r="D589" s="43">
        <v>6.12</v>
      </c>
    </row>
    <row r="590" spans="1:4">
      <c r="A590" s="43">
        <v>1</v>
      </c>
      <c r="B590" s="43">
        <v>62590</v>
      </c>
      <c r="C590" s="44">
        <v>44713.238194444442</v>
      </c>
      <c r="D590" s="43">
        <v>1.84</v>
      </c>
    </row>
    <row r="591" spans="1:4">
      <c r="A591" s="43">
        <v>0</v>
      </c>
      <c r="B591" s="43">
        <v>62590</v>
      </c>
      <c r="C591" s="44">
        <v>44713.495138888888</v>
      </c>
      <c r="D591" s="43">
        <v>6.56</v>
      </c>
    </row>
    <row r="592" spans="1:4">
      <c r="A592" s="43">
        <v>1</v>
      </c>
      <c r="B592" s="43">
        <v>62590</v>
      </c>
      <c r="C592" s="44">
        <v>44713.754166666666</v>
      </c>
      <c r="D592" s="43">
        <v>1.26</v>
      </c>
    </row>
    <row r="593" spans="1:4">
      <c r="A593" s="43">
        <v>0</v>
      </c>
      <c r="B593" s="43">
        <v>62590</v>
      </c>
      <c r="C593" s="44">
        <v>44714.015277777777</v>
      </c>
      <c r="D593" s="43">
        <v>6.08</v>
      </c>
    </row>
    <row r="594" spans="1:4">
      <c r="A594" s="43">
        <v>1</v>
      </c>
      <c r="B594" s="43">
        <v>62590</v>
      </c>
      <c r="C594" s="44">
        <v>44714.257638888892</v>
      </c>
      <c r="D594" s="43">
        <v>1.91</v>
      </c>
    </row>
    <row r="595" spans="1:4">
      <c r="A595" s="43">
        <v>0</v>
      </c>
      <c r="B595" s="43">
        <v>62590</v>
      </c>
      <c r="C595" s="44">
        <v>44714.515277777777</v>
      </c>
      <c r="D595" s="43">
        <v>6.49</v>
      </c>
    </row>
    <row r="596" spans="1:4">
      <c r="A596" s="43">
        <v>1</v>
      </c>
      <c r="B596" s="43">
        <v>62590</v>
      </c>
      <c r="C596" s="44">
        <v>44714.773611111108</v>
      </c>
      <c r="D596" s="43">
        <v>1.36</v>
      </c>
    </row>
    <row r="597" spans="1:4">
      <c r="A597" s="43">
        <v>0</v>
      </c>
      <c r="B597" s="43">
        <v>62590</v>
      </c>
      <c r="C597" s="44">
        <v>44715.034722222219</v>
      </c>
      <c r="D597" s="43">
        <v>5.98</v>
      </c>
    </row>
    <row r="598" spans="1:4">
      <c r="A598" s="43">
        <v>1</v>
      </c>
      <c r="B598" s="43">
        <v>62590</v>
      </c>
      <c r="C598" s="44">
        <v>44715.277083333334</v>
      </c>
      <c r="D598" s="43">
        <v>2.0299999999999998</v>
      </c>
    </row>
    <row r="599" spans="1:4">
      <c r="A599" s="43">
        <v>0</v>
      </c>
      <c r="B599" s="43">
        <v>62590</v>
      </c>
      <c r="C599" s="44">
        <v>44715.534722222219</v>
      </c>
      <c r="D599" s="43">
        <v>6.36</v>
      </c>
    </row>
    <row r="600" spans="1:4">
      <c r="A600" s="43">
        <v>1</v>
      </c>
      <c r="B600" s="43">
        <v>62590</v>
      </c>
      <c r="C600" s="44">
        <v>44715.793055555558</v>
      </c>
      <c r="D600" s="43">
        <v>1.54</v>
      </c>
    </row>
    <row r="601" spans="1:4">
      <c r="A601" s="43">
        <v>0</v>
      </c>
      <c r="B601" s="43">
        <v>62590</v>
      </c>
      <c r="C601" s="44">
        <v>44716.053472222222</v>
      </c>
      <c r="D601" s="43">
        <v>5.83</v>
      </c>
    </row>
    <row r="602" spans="1:4">
      <c r="A602" s="43">
        <v>1</v>
      </c>
      <c r="B602" s="43">
        <v>62590</v>
      </c>
      <c r="C602" s="44">
        <v>44716.29583333333</v>
      </c>
      <c r="D602" s="43">
        <v>2.21</v>
      </c>
    </row>
    <row r="603" spans="1:4">
      <c r="A603" s="43">
        <v>0</v>
      </c>
      <c r="B603" s="43">
        <v>62590</v>
      </c>
      <c r="C603" s="44">
        <v>44716.554166666669</v>
      </c>
      <c r="D603" s="43">
        <v>6.17</v>
      </c>
    </row>
    <row r="604" spans="1:4">
      <c r="A604" s="43">
        <v>1</v>
      </c>
      <c r="B604" s="43">
        <v>62590</v>
      </c>
      <c r="C604" s="44">
        <v>44716.813194444447</v>
      </c>
      <c r="D604" s="43">
        <v>1.78</v>
      </c>
    </row>
    <row r="605" spans="1:4">
      <c r="A605" s="43">
        <v>0</v>
      </c>
      <c r="B605" s="43">
        <v>62590</v>
      </c>
      <c r="C605" s="44">
        <v>44717.073611111111</v>
      </c>
      <c r="D605" s="43">
        <v>5.63</v>
      </c>
    </row>
    <row r="606" spans="1:4">
      <c r="A606" s="43">
        <v>1</v>
      </c>
      <c r="B606" s="43">
        <v>62590</v>
      </c>
      <c r="C606" s="44">
        <v>44717.316666666666</v>
      </c>
      <c r="D606" s="43">
        <v>2.44</v>
      </c>
    </row>
    <row r="607" spans="1:4">
      <c r="A607" s="43">
        <v>0</v>
      </c>
      <c r="B607" s="43">
        <v>62590</v>
      </c>
      <c r="C607" s="44">
        <v>44717.574999999997</v>
      </c>
      <c r="D607" s="43">
        <v>5.93</v>
      </c>
    </row>
    <row r="608" spans="1:4">
      <c r="A608" s="43">
        <v>1</v>
      </c>
      <c r="B608" s="43">
        <v>62590</v>
      </c>
      <c r="C608" s="44">
        <v>44717.835416666669</v>
      </c>
      <c r="D608" s="43">
        <v>2.0699999999999998</v>
      </c>
    </row>
    <row r="609" spans="1:4">
      <c r="A609" s="43">
        <v>0</v>
      </c>
      <c r="B609" s="43">
        <v>62590</v>
      </c>
      <c r="C609" s="44">
        <v>44718.09652777778</v>
      </c>
      <c r="D609" s="43">
        <v>5.41</v>
      </c>
    </row>
    <row r="610" spans="1:4">
      <c r="A610" s="43">
        <v>1</v>
      </c>
      <c r="B610" s="43">
        <v>62590</v>
      </c>
      <c r="C610" s="44">
        <v>44718.34097222222</v>
      </c>
      <c r="D610" s="43">
        <v>2.72</v>
      </c>
    </row>
    <row r="611" spans="1:4">
      <c r="A611" s="43">
        <v>0</v>
      </c>
      <c r="B611" s="43">
        <v>62590</v>
      </c>
      <c r="C611" s="44">
        <v>44718.598611111112</v>
      </c>
      <c r="D611" s="43">
        <v>5.63</v>
      </c>
    </row>
    <row r="612" spans="1:4">
      <c r="A612" s="43">
        <v>1</v>
      </c>
      <c r="B612" s="43">
        <v>62590</v>
      </c>
      <c r="C612" s="44">
        <v>44718.861111111109</v>
      </c>
      <c r="D612" s="43">
        <v>2.39</v>
      </c>
    </row>
    <row r="613" spans="1:4">
      <c r="A613" s="43">
        <v>0</v>
      </c>
      <c r="B613" s="43">
        <v>62590</v>
      </c>
      <c r="C613" s="44">
        <v>44719.124305555553</v>
      </c>
      <c r="D613" s="43">
        <v>5.17</v>
      </c>
    </row>
    <row r="614" spans="1:4">
      <c r="A614" s="43">
        <v>1</v>
      </c>
      <c r="B614" s="43">
        <v>62590</v>
      </c>
      <c r="C614" s="44">
        <v>44719.370833333334</v>
      </c>
      <c r="D614" s="43">
        <v>3.01</v>
      </c>
    </row>
    <row r="615" spans="1:4">
      <c r="A615" s="43">
        <v>0</v>
      </c>
      <c r="B615" s="43">
        <v>62590</v>
      </c>
      <c r="C615" s="44">
        <v>44719.628472222219</v>
      </c>
      <c r="D615" s="43">
        <v>5.3</v>
      </c>
    </row>
    <row r="616" spans="1:4">
      <c r="A616" s="43">
        <v>1</v>
      </c>
      <c r="B616" s="43">
        <v>62590</v>
      </c>
      <c r="C616" s="44">
        <v>44719.893750000003</v>
      </c>
      <c r="D616" s="43">
        <v>2.72</v>
      </c>
    </row>
    <row r="617" spans="1:4">
      <c r="A617" s="43">
        <v>0</v>
      </c>
      <c r="B617" s="43">
        <v>62590</v>
      </c>
      <c r="C617" s="44">
        <v>44720.161805555559</v>
      </c>
      <c r="D617" s="43">
        <v>4.96</v>
      </c>
    </row>
    <row r="618" spans="1:4">
      <c r="A618" s="43">
        <v>1</v>
      </c>
      <c r="B618" s="43">
        <v>62590</v>
      </c>
      <c r="C618" s="44">
        <v>44720.415972222225</v>
      </c>
      <c r="D618" s="43">
        <v>3.25</v>
      </c>
    </row>
    <row r="619" spans="1:4">
      <c r="A619" s="43">
        <v>0</v>
      </c>
      <c r="B619" s="43">
        <v>62590</v>
      </c>
      <c r="C619" s="44">
        <v>44720.67083333333</v>
      </c>
      <c r="D619" s="43">
        <v>4.97</v>
      </c>
    </row>
    <row r="620" spans="1:4">
      <c r="A620" s="43">
        <v>1</v>
      </c>
      <c r="B620" s="43">
        <v>62590</v>
      </c>
      <c r="C620" s="44">
        <v>44720.939583333333</v>
      </c>
      <c r="D620" s="43">
        <v>3</v>
      </c>
    </row>
    <row r="621" spans="1:4">
      <c r="A621" s="43">
        <v>0</v>
      </c>
      <c r="B621" s="43">
        <v>62590</v>
      </c>
      <c r="C621" s="44">
        <v>44721.220138888886</v>
      </c>
      <c r="D621" s="43">
        <v>4.88</v>
      </c>
    </row>
    <row r="622" spans="1:4">
      <c r="A622" s="43">
        <v>1</v>
      </c>
      <c r="B622" s="43">
        <v>62590</v>
      </c>
      <c r="C622" s="44">
        <v>44721.488194444442</v>
      </c>
      <c r="D622" s="43">
        <v>3.3</v>
      </c>
    </row>
    <row r="623" spans="1:4">
      <c r="A623" s="43">
        <v>0</v>
      </c>
      <c r="B623" s="43">
        <v>62590</v>
      </c>
      <c r="C623" s="44">
        <v>44721.739583333336</v>
      </c>
      <c r="D623" s="43">
        <v>4.78</v>
      </c>
    </row>
    <row r="624" spans="1:4">
      <c r="A624" s="43">
        <v>1</v>
      </c>
      <c r="B624" s="43">
        <v>62590</v>
      </c>
      <c r="C624" s="44">
        <v>44722.011805555558</v>
      </c>
      <c r="D624" s="43">
        <v>3.08</v>
      </c>
    </row>
    <row r="625" spans="1:4">
      <c r="A625" s="43">
        <v>0</v>
      </c>
      <c r="B625" s="43">
        <v>62590</v>
      </c>
      <c r="C625" s="44">
        <v>44722.286805555559</v>
      </c>
      <c r="D625" s="43">
        <v>5.0599999999999996</v>
      </c>
    </row>
    <row r="626" spans="1:4">
      <c r="A626" s="43">
        <v>1</v>
      </c>
      <c r="B626" s="43">
        <v>62590</v>
      </c>
      <c r="C626" s="44">
        <v>44722.553472222222</v>
      </c>
      <c r="D626" s="43">
        <v>2.99</v>
      </c>
    </row>
    <row r="627" spans="1:4">
      <c r="A627" s="43">
        <v>0</v>
      </c>
      <c r="B627" s="43">
        <v>62590</v>
      </c>
      <c r="C627" s="44">
        <v>44722.811111111114</v>
      </c>
      <c r="D627" s="43">
        <v>4.9000000000000004</v>
      </c>
    </row>
    <row r="628" spans="1:4">
      <c r="A628" s="43">
        <v>1</v>
      </c>
      <c r="B628" s="43">
        <v>62590</v>
      </c>
      <c r="C628" s="44">
        <v>44723.068055555559</v>
      </c>
      <c r="D628" s="43">
        <v>2.9</v>
      </c>
    </row>
    <row r="629" spans="1:4">
      <c r="A629" s="43">
        <v>0</v>
      </c>
      <c r="B629" s="43">
        <v>62590</v>
      </c>
      <c r="C629" s="44">
        <v>44723.331944444442</v>
      </c>
      <c r="D629" s="43">
        <v>5.43</v>
      </c>
    </row>
    <row r="630" spans="1:4">
      <c r="A630" s="43">
        <v>1</v>
      </c>
      <c r="B630" s="43">
        <v>62590</v>
      </c>
      <c r="C630" s="44">
        <v>44723.597916666666</v>
      </c>
      <c r="D630" s="43">
        <v>2.5</v>
      </c>
    </row>
    <row r="631" spans="1:4">
      <c r="A631" s="43">
        <v>0</v>
      </c>
      <c r="B631" s="43">
        <v>62590</v>
      </c>
      <c r="C631" s="44">
        <v>44723.861805555556</v>
      </c>
      <c r="D631" s="43">
        <v>5.21</v>
      </c>
    </row>
    <row r="632" spans="1:4">
      <c r="A632" s="43">
        <v>1</v>
      </c>
      <c r="B632" s="43">
        <v>62590</v>
      </c>
      <c r="C632" s="44">
        <v>44724.10833333333</v>
      </c>
      <c r="D632" s="43">
        <v>2.59</v>
      </c>
    </row>
    <row r="633" spans="1:4">
      <c r="A633" s="43">
        <v>0</v>
      </c>
      <c r="B633" s="43">
        <v>62590</v>
      </c>
      <c r="C633" s="44">
        <v>44724.368055555555</v>
      </c>
      <c r="D633" s="43">
        <v>5.85</v>
      </c>
    </row>
    <row r="634" spans="1:4">
      <c r="A634" s="43">
        <v>1</v>
      </c>
      <c r="B634" s="43">
        <v>62590</v>
      </c>
      <c r="C634" s="44">
        <v>44724.634722222225</v>
      </c>
      <c r="D634" s="43">
        <v>1.95</v>
      </c>
    </row>
    <row r="635" spans="1:4">
      <c r="A635" s="43">
        <v>0</v>
      </c>
      <c r="B635" s="43">
        <v>62590</v>
      </c>
      <c r="C635" s="44">
        <v>44724.9</v>
      </c>
      <c r="D635" s="43">
        <v>5.56</v>
      </c>
    </row>
    <row r="636" spans="1:4">
      <c r="A636" s="43">
        <v>1</v>
      </c>
      <c r="B636" s="43">
        <v>62590</v>
      </c>
      <c r="C636" s="44">
        <v>44725.143055555556</v>
      </c>
      <c r="D636" s="43">
        <v>2.2400000000000002</v>
      </c>
    </row>
    <row r="637" spans="1:4">
      <c r="A637" s="43">
        <v>0</v>
      </c>
      <c r="B637" s="43">
        <v>62590</v>
      </c>
      <c r="C637" s="44">
        <v>44725.400694444441</v>
      </c>
      <c r="D637" s="43">
        <v>6.26</v>
      </c>
    </row>
    <row r="638" spans="1:4">
      <c r="A638" s="43">
        <v>1</v>
      </c>
      <c r="B638" s="43">
        <v>62590</v>
      </c>
      <c r="C638" s="44">
        <v>44725.666666666664</v>
      </c>
      <c r="D638" s="43">
        <v>1.45</v>
      </c>
    </row>
    <row r="639" spans="1:4">
      <c r="A639" s="43">
        <v>0</v>
      </c>
      <c r="B639" s="43">
        <v>62590</v>
      </c>
      <c r="C639" s="44">
        <v>44725.933333333334</v>
      </c>
      <c r="D639" s="43">
        <v>5.88</v>
      </c>
    </row>
    <row r="640" spans="1:4">
      <c r="A640" s="43">
        <v>1</v>
      </c>
      <c r="B640" s="43">
        <v>62590</v>
      </c>
      <c r="C640" s="44">
        <v>44726.174305555556</v>
      </c>
      <c r="D640" s="43">
        <v>1.93</v>
      </c>
    </row>
    <row r="641" spans="1:4">
      <c r="A641" s="43">
        <v>0</v>
      </c>
      <c r="B641" s="43">
        <v>62590</v>
      </c>
      <c r="C641" s="44">
        <v>44726.431944444441</v>
      </c>
      <c r="D641" s="43">
        <v>6.6</v>
      </c>
    </row>
    <row r="642" spans="1:4">
      <c r="A642" s="43">
        <v>1</v>
      </c>
      <c r="B642" s="43">
        <v>62590</v>
      </c>
      <c r="C642" s="44">
        <v>44726.697916666664</v>
      </c>
      <c r="D642" s="43">
        <v>1.06</v>
      </c>
    </row>
    <row r="643" spans="1:4">
      <c r="A643" s="43">
        <v>0</v>
      </c>
      <c r="B643" s="43">
        <v>62590</v>
      </c>
      <c r="C643" s="44">
        <v>44726.963888888888</v>
      </c>
      <c r="D643" s="43">
        <v>6.1</v>
      </c>
    </row>
    <row r="644" spans="1:4">
      <c r="A644" s="43">
        <v>1</v>
      </c>
      <c r="B644" s="43">
        <v>62590</v>
      </c>
      <c r="C644" s="44">
        <v>44727.204861111109</v>
      </c>
      <c r="D644" s="43">
        <v>1.71</v>
      </c>
    </row>
    <row r="645" spans="1:4">
      <c r="A645" s="43">
        <v>0</v>
      </c>
      <c r="B645" s="43">
        <v>62590</v>
      </c>
      <c r="C645" s="44">
        <v>44727.463194444441</v>
      </c>
      <c r="D645" s="43">
        <v>6.82</v>
      </c>
    </row>
    <row r="646" spans="1:4">
      <c r="A646" s="43">
        <v>1</v>
      </c>
      <c r="B646" s="43">
        <v>62590</v>
      </c>
      <c r="C646" s="44">
        <v>44727.727777777778</v>
      </c>
      <c r="D646" s="43">
        <v>0.83</v>
      </c>
    </row>
    <row r="647" spans="1:4">
      <c r="A647" s="43">
        <v>0</v>
      </c>
      <c r="B647" s="43">
        <v>62590</v>
      </c>
      <c r="C647" s="44">
        <v>44727.993750000001</v>
      </c>
      <c r="D647" s="43">
        <v>6.22</v>
      </c>
    </row>
    <row r="648" spans="1:4">
      <c r="A648" s="43">
        <v>1</v>
      </c>
      <c r="B648" s="43">
        <v>62590</v>
      </c>
      <c r="C648" s="44">
        <v>44728.234722222223</v>
      </c>
      <c r="D648" s="43">
        <v>1.58</v>
      </c>
    </row>
    <row r="649" spans="1:4">
      <c r="A649" s="43">
        <v>0</v>
      </c>
      <c r="B649" s="43">
        <v>62590</v>
      </c>
      <c r="C649" s="44">
        <v>44728.493750000001</v>
      </c>
      <c r="D649" s="43">
        <v>6.91</v>
      </c>
    </row>
    <row r="650" spans="1:4">
      <c r="A650" s="43">
        <v>1</v>
      </c>
      <c r="B650" s="43">
        <v>62590</v>
      </c>
      <c r="C650" s="44">
        <v>44728.757638888892</v>
      </c>
      <c r="D650" s="43">
        <v>0.78</v>
      </c>
    </row>
    <row r="651" spans="1:4">
      <c r="A651" s="43">
        <v>0</v>
      </c>
      <c r="B651" s="43">
        <v>62590</v>
      </c>
      <c r="C651" s="44">
        <v>44729.022222222222</v>
      </c>
      <c r="D651" s="43">
        <v>6.23</v>
      </c>
    </row>
    <row r="652" spans="1:4">
      <c r="A652" s="43">
        <v>1</v>
      </c>
      <c r="B652" s="43">
        <v>62590</v>
      </c>
      <c r="C652" s="44">
        <v>44729.265277777777</v>
      </c>
      <c r="D652" s="43">
        <v>1.57</v>
      </c>
    </row>
    <row r="653" spans="1:4">
      <c r="A653" s="43">
        <v>0</v>
      </c>
      <c r="B653" s="43">
        <v>62590</v>
      </c>
      <c r="C653" s="44">
        <v>44729.524305555555</v>
      </c>
      <c r="D653" s="43">
        <v>6.86</v>
      </c>
    </row>
    <row r="654" spans="1:4">
      <c r="A654" s="43">
        <v>1</v>
      </c>
      <c r="B654" s="43">
        <v>62590</v>
      </c>
      <c r="C654" s="44">
        <v>44729.787499999999</v>
      </c>
      <c r="D654" s="43">
        <v>0.9</v>
      </c>
    </row>
    <row r="655" spans="1:4">
      <c r="A655" s="43">
        <v>0</v>
      </c>
      <c r="B655" s="43">
        <v>62590</v>
      </c>
      <c r="C655" s="44">
        <v>44730.051388888889</v>
      </c>
      <c r="D655" s="43">
        <v>6.15</v>
      </c>
    </row>
    <row r="656" spans="1:4">
      <c r="A656" s="43">
        <v>1</v>
      </c>
      <c r="B656" s="43">
        <v>62590</v>
      </c>
      <c r="C656" s="44">
        <v>44730.29583333333</v>
      </c>
      <c r="D656" s="43">
        <v>1.68</v>
      </c>
    </row>
    <row r="657" spans="1:4">
      <c r="A657" s="43">
        <v>0</v>
      </c>
      <c r="B657" s="43">
        <v>62590</v>
      </c>
      <c r="C657" s="44">
        <v>44730.554861111108</v>
      </c>
      <c r="D657" s="43">
        <v>6.66</v>
      </c>
    </row>
    <row r="658" spans="1:4">
      <c r="A658" s="43">
        <v>1</v>
      </c>
      <c r="B658" s="43">
        <v>62590</v>
      </c>
      <c r="C658" s="44">
        <v>44730.817361111112</v>
      </c>
      <c r="D658" s="43">
        <v>1.1599999999999999</v>
      </c>
    </row>
    <row r="659" spans="1:4">
      <c r="A659" s="43">
        <v>0</v>
      </c>
      <c r="B659" s="43">
        <v>62590</v>
      </c>
      <c r="C659" s="44">
        <v>44731.079861111109</v>
      </c>
      <c r="D659" s="43">
        <v>6.01</v>
      </c>
    </row>
    <row r="660" spans="1:4">
      <c r="A660" s="43">
        <v>1</v>
      </c>
      <c r="B660" s="43">
        <v>62590</v>
      </c>
      <c r="C660" s="44">
        <v>44731.32708333333</v>
      </c>
      <c r="D660" s="43">
        <v>1.89</v>
      </c>
    </row>
    <row r="661" spans="1:4">
      <c r="A661" s="43">
        <v>0</v>
      </c>
      <c r="B661" s="43">
        <v>62590</v>
      </c>
      <c r="C661" s="44">
        <v>44731.586111111108</v>
      </c>
      <c r="D661" s="43">
        <v>6.36</v>
      </c>
    </row>
    <row r="662" spans="1:4">
      <c r="A662" s="43">
        <v>1</v>
      </c>
      <c r="B662" s="43">
        <v>62590</v>
      </c>
      <c r="C662" s="44">
        <v>44731.847916666666</v>
      </c>
      <c r="D662" s="43">
        <v>1.52</v>
      </c>
    </row>
    <row r="663" spans="1:4">
      <c r="A663" s="43">
        <v>0</v>
      </c>
      <c r="B663" s="43">
        <v>62590</v>
      </c>
      <c r="C663" s="44">
        <v>44732.109722222223</v>
      </c>
      <c r="D663" s="43">
        <v>5.82</v>
      </c>
    </row>
    <row r="664" spans="1:4">
      <c r="A664" s="43">
        <v>1</v>
      </c>
      <c r="B664" s="43">
        <v>62590</v>
      </c>
      <c r="C664" s="44">
        <v>44732.361111111109</v>
      </c>
      <c r="D664" s="43">
        <v>2.1800000000000002</v>
      </c>
    </row>
    <row r="665" spans="1:4">
      <c r="A665" s="43">
        <v>0</v>
      </c>
      <c r="B665" s="43">
        <v>62590</v>
      </c>
      <c r="C665" s="44">
        <v>44732.618055555555</v>
      </c>
      <c r="D665" s="43">
        <v>5.97</v>
      </c>
    </row>
    <row r="666" spans="1:4">
      <c r="A666" s="43">
        <v>1</v>
      </c>
      <c r="B666" s="43">
        <v>62590</v>
      </c>
      <c r="C666" s="44">
        <v>44732.879166666666</v>
      </c>
      <c r="D666" s="43">
        <v>1.93</v>
      </c>
    </row>
    <row r="667" spans="1:4">
      <c r="A667" s="43">
        <v>0</v>
      </c>
      <c r="B667" s="43">
        <v>62590</v>
      </c>
      <c r="C667" s="44">
        <v>44733.143055555556</v>
      </c>
      <c r="D667" s="43">
        <v>5.6</v>
      </c>
    </row>
    <row r="668" spans="1:4">
      <c r="A668" s="43">
        <v>1</v>
      </c>
      <c r="B668" s="43">
        <v>62590</v>
      </c>
      <c r="C668" s="44">
        <v>44733.397916666669</v>
      </c>
      <c r="D668" s="43">
        <v>2.4900000000000002</v>
      </c>
    </row>
    <row r="669" spans="1:4">
      <c r="A669" s="43">
        <v>0</v>
      </c>
      <c r="B669" s="43">
        <v>62590</v>
      </c>
      <c r="C669" s="44">
        <v>44733.65347222222</v>
      </c>
      <c r="D669" s="43">
        <v>5.54</v>
      </c>
    </row>
    <row r="670" spans="1:4">
      <c r="A670" s="43">
        <v>1</v>
      </c>
      <c r="B670" s="43">
        <v>62590</v>
      </c>
      <c r="C670" s="44">
        <v>44733.915277777778</v>
      </c>
      <c r="D670" s="43">
        <v>2.36</v>
      </c>
    </row>
    <row r="671" spans="1:4">
      <c r="A671" s="43">
        <v>0</v>
      </c>
      <c r="B671" s="43">
        <v>62590</v>
      </c>
      <c r="C671" s="44">
        <v>44734.181250000001</v>
      </c>
      <c r="D671" s="43">
        <v>5.39</v>
      </c>
    </row>
    <row r="672" spans="1:4">
      <c r="A672" s="43">
        <v>1</v>
      </c>
      <c r="B672" s="43">
        <v>62590</v>
      </c>
      <c r="C672" s="44">
        <v>44734.443055555559</v>
      </c>
      <c r="D672" s="43">
        <v>2.76</v>
      </c>
    </row>
    <row r="673" spans="1:4">
      <c r="A673" s="43">
        <v>0</v>
      </c>
      <c r="B673" s="43">
        <v>62590</v>
      </c>
      <c r="C673" s="44">
        <v>44734.696527777778</v>
      </c>
      <c r="D673" s="43">
        <v>5.13</v>
      </c>
    </row>
    <row r="674" spans="1:4">
      <c r="A674" s="43">
        <v>1</v>
      </c>
      <c r="B674" s="43">
        <v>62590</v>
      </c>
      <c r="C674" s="44">
        <v>44734.958333333336</v>
      </c>
      <c r="D674" s="43">
        <v>2.73</v>
      </c>
    </row>
    <row r="675" spans="1:4">
      <c r="A675" s="43">
        <v>0</v>
      </c>
      <c r="B675" s="43">
        <v>62590</v>
      </c>
      <c r="C675" s="44">
        <v>44735.232638888891</v>
      </c>
      <c r="D675" s="43">
        <v>5.25</v>
      </c>
    </row>
    <row r="676" spans="1:4">
      <c r="A676" s="43">
        <v>1</v>
      </c>
      <c r="B676" s="43">
        <v>62590</v>
      </c>
      <c r="C676" s="44">
        <v>44735.501388888886</v>
      </c>
      <c r="D676" s="43">
        <v>2.87</v>
      </c>
    </row>
    <row r="677" spans="1:4">
      <c r="A677" s="43">
        <v>0</v>
      </c>
      <c r="B677" s="43">
        <v>62590</v>
      </c>
      <c r="C677" s="44">
        <v>44735.755555555559</v>
      </c>
      <c r="D677" s="43">
        <v>4.8499999999999996</v>
      </c>
    </row>
    <row r="678" spans="1:4">
      <c r="A678" s="43">
        <v>1</v>
      </c>
      <c r="B678" s="43">
        <v>62590</v>
      </c>
      <c r="C678" s="44">
        <v>44736.01666666667</v>
      </c>
      <c r="D678" s="43">
        <v>2.96</v>
      </c>
    </row>
    <row r="679" spans="1:4">
      <c r="A679" s="43">
        <v>0</v>
      </c>
      <c r="B679" s="43">
        <v>62590</v>
      </c>
      <c r="C679" s="44">
        <v>44736.288888888892</v>
      </c>
      <c r="D679" s="43">
        <v>5.25</v>
      </c>
    </row>
    <row r="680" spans="1:4">
      <c r="A680" s="43">
        <v>1</v>
      </c>
      <c r="B680" s="43">
        <v>62590</v>
      </c>
      <c r="C680" s="44">
        <v>44736.5625</v>
      </c>
      <c r="D680" s="43">
        <v>2.78</v>
      </c>
    </row>
    <row r="681" spans="1:4">
      <c r="A681" s="43">
        <v>0</v>
      </c>
      <c r="B681" s="43">
        <v>62590</v>
      </c>
      <c r="C681" s="44">
        <v>44736.821527777778</v>
      </c>
      <c r="D681" s="43">
        <v>4.82</v>
      </c>
    </row>
    <row r="682" spans="1:4">
      <c r="A682" s="43">
        <v>1</v>
      </c>
      <c r="B682" s="43">
        <v>62590</v>
      </c>
      <c r="C682" s="44">
        <v>44737.074305555558</v>
      </c>
      <c r="D682" s="43">
        <v>2.96</v>
      </c>
    </row>
    <row r="683" spans="1:4">
      <c r="A683" s="43">
        <v>0</v>
      </c>
      <c r="B683" s="43">
        <v>62590</v>
      </c>
      <c r="C683" s="44">
        <v>44737.336805555555</v>
      </c>
      <c r="D683" s="43">
        <v>5.38</v>
      </c>
    </row>
    <row r="684" spans="1:4">
      <c r="A684" s="43">
        <v>1</v>
      </c>
      <c r="B684" s="43">
        <v>62590</v>
      </c>
      <c r="C684" s="44">
        <v>44737.609722222223</v>
      </c>
      <c r="D684" s="43">
        <v>2.52</v>
      </c>
    </row>
    <row r="685" spans="1:4">
      <c r="A685" s="43">
        <v>0</v>
      </c>
      <c r="B685" s="43">
        <v>62590</v>
      </c>
      <c r="C685" s="44">
        <v>44737.875</v>
      </c>
      <c r="D685" s="43">
        <v>4.99</v>
      </c>
    </row>
    <row r="686" spans="1:4">
      <c r="A686" s="43">
        <v>1</v>
      </c>
      <c r="B686" s="43">
        <v>62590</v>
      </c>
      <c r="C686" s="44">
        <v>44738.120138888888</v>
      </c>
      <c r="D686" s="43">
        <v>2.81</v>
      </c>
    </row>
    <row r="687" spans="1:4">
      <c r="A687" s="43">
        <v>0</v>
      </c>
      <c r="B687" s="43">
        <v>62590</v>
      </c>
      <c r="C687" s="44">
        <v>44738.376388888886</v>
      </c>
      <c r="D687" s="43">
        <v>5.58</v>
      </c>
    </row>
    <row r="688" spans="1:4">
      <c r="A688" s="43">
        <v>1</v>
      </c>
      <c r="B688" s="43">
        <v>62590</v>
      </c>
      <c r="C688" s="44">
        <v>44738.645833333336</v>
      </c>
      <c r="D688" s="43">
        <v>2.21</v>
      </c>
    </row>
    <row r="689" spans="1:4">
      <c r="A689" s="43">
        <v>0</v>
      </c>
      <c r="B689" s="43">
        <v>62590</v>
      </c>
      <c r="C689" s="44">
        <v>44738.911805555559</v>
      </c>
      <c r="D689" s="43">
        <v>5.24</v>
      </c>
    </row>
    <row r="690" spans="1:4">
      <c r="A690" s="43">
        <v>1</v>
      </c>
      <c r="B690" s="43">
        <v>62590</v>
      </c>
      <c r="C690" s="44">
        <v>44739.154861111114</v>
      </c>
      <c r="D690" s="43">
        <v>2.6</v>
      </c>
    </row>
    <row r="691" spans="1:4">
      <c r="A691" s="43">
        <v>0</v>
      </c>
      <c r="B691" s="43">
        <v>62590</v>
      </c>
      <c r="C691" s="44">
        <v>44739.408333333333</v>
      </c>
      <c r="D691" s="43">
        <v>5.79</v>
      </c>
    </row>
    <row r="692" spans="1:4">
      <c r="A692" s="43">
        <v>1</v>
      </c>
      <c r="B692" s="43">
        <v>62590</v>
      </c>
      <c r="C692" s="44">
        <v>44739.676388888889</v>
      </c>
      <c r="D692" s="43">
        <v>1.92</v>
      </c>
    </row>
    <row r="693" spans="1:4">
      <c r="A693" s="43">
        <v>0</v>
      </c>
      <c r="B693" s="43">
        <v>62590</v>
      </c>
      <c r="C693" s="44">
        <v>44739.94027777778</v>
      </c>
      <c r="D693" s="43">
        <v>5.47</v>
      </c>
    </row>
    <row r="694" spans="1:4">
      <c r="A694" s="43">
        <v>1</v>
      </c>
      <c r="B694" s="43">
        <v>62590</v>
      </c>
      <c r="C694" s="44">
        <v>44740.183333333334</v>
      </c>
      <c r="D694" s="43">
        <v>2.39</v>
      </c>
    </row>
    <row r="695" spans="1:4">
      <c r="A695" s="43">
        <v>0</v>
      </c>
      <c r="B695" s="43">
        <v>62590</v>
      </c>
      <c r="C695" s="44">
        <v>44740.436805555553</v>
      </c>
      <c r="D695" s="43">
        <v>5.98</v>
      </c>
    </row>
    <row r="696" spans="1:4">
      <c r="A696" s="43">
        <v>1</v>
      </c>
      <c r="B696" s="43">
        <v>62590</v>
      </c>
      <c r="C696" s="44">
        <v>44740.70208333333</v>
      </c>
      <c r="D696" s="43">
        <v>1.68</v>
      </c>
    </row>
    <row r="697" spans="1:4">
      <c r="A697" s="43">
        <v>0</v>
      </c>
      <c r="B697" s="43">
        <v>62590</v>
      </c>
      <c r="C697" s="44">
        <v>44740.965277777781</v>
      </c>
      <c r="D697" s="43">
        <v>5.66</v>
      </c>
    </row>
    <row r="698" spans="1:4">
      <c r="A698" s="43">
        <v>1</v>
      </c>
      <c r="B698" s="43">
        <v>62590</v>
      </c>
      <c r="C698" s="44">
        <v>44741.208333333336</v>
      </c>
      <c r="D698" s="43">
        <v>2.21</v>
      </c>
    </row>
    <row r="699" spans="1:4">
      <c r="A699" s="43">
        <v>0</v>
      </c>
      <c r="B699" s="43">
        <v>62590</v>
      </c>
      <c r="C699" s="44">
        <v>44741.461805555555</v>
      </c>
      <c r="D699" s="43">
        <v>6.13</v>
      </c>
    </row>
    <row r="700" spans="1:4">
      <c r="A700" s="43">
        <v>1</v>
      </c>
      <c r="B700" s="43">
        <v>62590</v>
      </c>
      <c r="C700" s="44">
        <v>44741.726388888892</v>
      </c>
      <c r="D700" s="43">
        <v>1.51</v>
      </c>
    </row>
    <row r="701" spans="1:4">
      <c r="A701" s="43">
        <v>0</v>
      </c>
      <c r="B701" s="43">
        <v>62590</v>
      </c>
      <c r="C701" s="44">
        <v>44741.987500000003</v>
      </c>
      <c r="D701" s="43">
        <v>5.78</v>
      </c>
    </row>
    <row r="702" spans="1:4">
      <c r="A702" s="43">
        <v>1</v>
      </c>
      <c r="B702" s="43">
        <v>62590</v>
      </c>
      <c r="C702" s="44">
        <v>44742.231249999997</v>
      </c>
      <c r="D702" s="43">
        <v>2.08</v>
      </c>
    </row>
    <row r="703" spans="1:4">
      <c r="A703" s="43">
        <v>0</v>
      </c>
      <c r="B703" s="43">
        <v>62590</v>
      </c>
      <c r="C703" s="44">
        <v>44742.486111111109</v>
      </c>
      <c r="D703" s="43">
        <v>6.23</v>
      </c>
    </row>
    <row r="704" spans="1:4">
      <c r="A704" s="43">
        <v>1</v>
      </c>
      <c r="B704" s="43">
        <v>62590</v>
      </c>
      <c r="C704" s="44">
        <v>44742.749305555553</v>
      </c>
      <c r="D704" s="43">
        <v>1.42</v>
      </c>
    </row>
    <row r="705" spans="1:4">
      <c r="A705" s="43">
        <v>0</v>
      </c>
      <c r="B705" s="43">
        <v>62590</v>
      </c>
      <c r="C705" s="44">
        <v>44743.009722222225</v>
      </c>
      <c r="D705" s="43">
        <v>5.86</v>
      </c>
    </row>
    <row r="706" spans="1:4">
      <c r="A706" s="43">
        <v>1</v>
      </c>
      <c r="B706" s="43">
        <v>62590</v>
      </c>
      <c r="C706" s="44">
        <v>44743.253472222219</v>
      </c>
      <c r="D706" s="43">
        <v>2.0099999999999998</v>
      </c>
    </row>
    <row r="707" spans="1:4">
      <c r="A707" s="43">
        <v>0</v>
      </c>
      <c r="B707" s="43">
        <v>62590</v>
      </c>
      <c r="C707" s="44">
        <v>44743.509722222225</v>
      </c>
      <c r="D707" s="43">
        <v>6.28</v>
      </c>
    </row>
    <row r="708" spans="1:4">
      <c r="A708" s="43">
        <v>1</v>
      </c>
      <c r="B708" s="43">
        <v>62590</v>
      </c>
      <c r="C708" s="44">
        <v>44743.770833333336</v>
      </c>
      <c r="D708" s="43">
        <v>1.39</v>
      </c>
    </row>
    <row r="709" spans="1:4">
      <c r="A709" s="43">
        <v>0</v>
      </c>
      <c r="B709" s="43">
        <v>62590</v>
      </c>
      <c r="C709" s="44">
        <v>44744.030555555553</v>
      </c>
      <c r="D709" s="43">
        <v>5.88</v>
      </c>
    </row>
    <row r="710" spans="1:4">
      <c r="A710" s="43">
        <v>1</v>
      </c>
      <c r="B710" s="43">
        <v>62590</v>
      </c>
      <c r="C710" s="44">
        <v>44744.274305555555</v>
      </c>
      <c r="D710" s="43">
        <v>1.99</v>
      </c>
    </row>
    <row r="711" spans="1:4">
      <c r="A711" s="43">
        <v>0</v>
      </c>
      <c r="B711" s="43">
        <v>62590</v>
      </c>
      <c r="C711" s="44">
        <v>44744.53125</v>
      </c>
      <c r="D711" s="43">
        <v>6.26</v>
      </c>
    </row>
    <row r="712" spans="1:4">
      <c r="A712" s="43">
        <v>1</v>
      </c>
      <c r="B712" s="43">
        <v>62590</v>
      </c>
      <c r="C712" s="44">
        <v>44744.790972222225</v>
      </c>
      <c r="D712" s="43">
        <v>1.43</v>
      </c>
    </row>
    <row r="713" spans="1:4">
      <c r="A713" s="43">
        <v>0</v>
      </c>
      <c r="B713" s="43">
        <v>62590</v>
      </c>
      <c r="C713" s="44">
        <v>44745.051388888889</v>
      </c>
      <c r="D713" s="43">
        <v>5.87</v>
      </c>
    </row>
    <row r="714" spans="1:4">
      <c r="A714" s="43">
        <v>1</v>
      </c>
      <c r="B714" s="43">
        <v>62590</v>
      </c>
      <c r="C714" s="44">
        <v>44745.29583333333</v>
      </c>
      <c r="D714" s="43">
        <v>2.02</v>
      </c>
    </row>
    <row r="715" spans="1:4">
      <c r="A715" s="43">
        <v>0</v>
      </c>
      <c r="B715" s="43">
        <v>62590</v>
      </c>
      <c r="C715" s="44">
        <v>44745.552083333336</v>
      </c>
      <c r="D715" s="43">
        <v>6.18</v>
      </c>
    </row>
    <row r="716" spans="1:4">
      <c r="A716" s="43">
        <v>1</v>
      </c>
      <c r="B716" s="43">
        <v>62590</v>
      </c>
      <c r="C716" s="44">
        <v>44745.811111111114</v>
      </c>
      <c r="D716" s="43">
        <v>1.52</v>
      </c>
    </row>
    <row r="717" spans="1:4">
      <c r="A717" s="43">
        <v>0</v>
      </c>
      <c r="B717" s="43">
        <v>62590</v>
      </c>
      <c r="C717" s="44">
        <v>44746.071527777778</v>
      </c>
      <c r="D717" s="43">
        <v>5.82</v>
      </c>
    </row>
    <row r="718" spans="1:4">
      <c r="A718" s="43">
        <v>1</v>
      </c>
      <c r="B718" s="43">
        <v>62590</v>
      </c>
      <c r="C718" s="44">
        <v>44746.317361111112</v>
      </c>
      <c r="D718" s="43">
        <v>2.1</v>
      </c>
    </row>
    <row r="719" spans="1:4">
      <c r="A719" s="43">
        <v>0</v>
      </c>
      <c r="B719" s="43">
        <v>62590</v>
      </c>
      <c r="C719" s="44">
        <v>44746.573611111111</v>
      </c>
      <c r="D719" s="43">
        <v>6.05</v>
      </c>
    </row>
    <row r="720" spans="1:4">
      <c r="A720" s="43">
        <v>1</v>
      </c>
      <c r="B720" s="43">
        <v>62590</v>
      </c>
      <c r="C720" s="44">
        <v>44746.831944444442</v>
      </c>
      <c r="D720" s="43">
        <v>1.67</v>
      </c>
    </row>
    <row r="721" spans="1:4">
      <c r="A721" s="43">
        <v>0</v>
      </c>
      <c r="B721" s="43">
        <v>62590</v>
      </c>
      <c r="C721" s="44">
        <v>44747.093055555553</v>
      </c>
      <c r="D721" s="43">
        <v>5.74</v>
      </c>
    </row>
    <row r="722" spans="1:4">
      <c r="A722" s="43">
        <v>1</v>
      </c>
      <c r="B722" s="43">
        <v>62590</v>
      </c>
      <c r="C722" s="44">
        <v>44747.340277777781</v>
      </c>
      <c r="D722" s="43">
        <v>2.23</v>
      </c>
    </row>
    <row r="723" spans="1:4">
      <c r="A723" s="43">
        <v>0</v>
      </c>
      <c r="B723" s="43">
        <v>62590</v>
      </c>
      <c r="C723" s="44">
        <v>44747.59652777778</v>
      </c>
      <c r="D723" s="43">
        <v>5.86</v>
      </c>
    </row>
    <row r="724" spans="1:4">
      <c r="A724" s="43">
        <v>1</v>
      </c>
      <c r="B724" s="43">
        <v>62590</v>
      </c>
      <c r="C724" s="44">
        <v>44747.854166666664</v>
      </c>
      <c r="D724" s="43">
        <v>1.88</v>
      </c>
    </row>
    <row r="725" spans="1:4">
      <c r="A725" s="43">
        <v>0</v>
      </c>
      <c r="B725" s="43">
        <v>62590</v>
      </c>
      <c r="C725" s="44">
        <v>44748.115277777775</v>
      </c>
      <c r="D725" s="43">
        <v>5.63</v>
      </c>
    </row>
    <row r="726" spans="1:4">
      <c r="A726" s="43">
        <v>1</v>
      </c>
      <c r="B726" s="43">
        <v>62590</v>
      </c>
      <c r="C726" s="44">
        <v>44748.365972222222</v>
      </c>
      <c r="D726" s="43">
        <v>2.39</v>
      </c>
    </row>
    <row r="727" spans="1:4">
      <c r="A727" s="43">
        <v>0</v>
      </c>
      <c r="B727" s="43">
        <v>62590</v>
      </c>
      <c r="C727" s="44">
        <v>44748.62222222222</v>
      </c>
      <c r="D727" s="43">
        <v>5.6</v>
      </c>
    </row>
    <row r="728" spans="1:4">
      <c r="A728" s="43">
        <v>1</v>
      </c>
      <c r="B728" s="43">
        <v>62590</v>
      </c>
      <c r="C728" s="44">
        <v>44748.878472222219</v>
      </c>
      <c r="D728" s="43">
        <v>2.15</v>
      </c>
    </row>
    <row r="729" spans="1:4">
      <c r="A729" s="43">
        <v>0</v>
      </c>
      <c r="B729" s="43">
        <v>62590</v>
      </c>
      <c r="C729" s="44">
        <v>44749.142361111109</v>
      </c>
      <c r="D729" s="43">
        <v>5.5</v>
      </c>
    </row>
    <row r="730" spans="1:4">
      <c r="A730" s="43">
        <v>1</v>
      </c>
      <c r="B730" s="43">
        <v>62590</v>
      </c>
      <c r="C730" s="44">
        <v>44749.397222222222</v>
      </c>
      <c r="D730" s="43">
        <v>2.57</v>
      </c>
    </row>
    <row r="731" spans="1:4">
      <c r="A731" s="43">
        <v>0</v>
      </c>
      <c r="B731" s="43">
        <v>62590</v>
      </c>
      <c r="C731" s="44">
        <v>44749.652777777781</v>
      </c>
      <c r="D731" s="43">
        <v>5.3</v>
      </c>
    </row>
    <row r="732" spans="1:4">
      <c r="A732" s="43">
        <v>1</v>
      </c>
      <c r="B732" s="43">
        <v>62590</v>
      </c>
      <c r="C732" s="44">
        <v>44749.908333333333</v>
      </c>
      <c r="D732" s="43">
        <v>2.4700000000000002</v>
      </c>
    </row>
    <row r="733" spans="1:4">
      <c r="A733" s="43">
        <v>0</v>
      </c>
      <c r="B733" s="43">
        <v>62590</v>
      </c>
      <c r="C733" s="44">
        <v>44750.175694444442</v>
      </c>
      <c r="D733" s="43">
        <v>5.35</v>
      </c>
    </row>
    <row r="734" spans="1:4">
      <c r="A734" s="43">
        <v>1</v>
      </c>
      <c r="B734" s="43">
        <v>62590</v>
      </c>
      <c r="C734" s="44">
        <v>44750.438194444447</v>
      </c>
      <c r="D734" s="43">
        <v>2.73</v>
      </c>
    </row>
    <row r="735" spans="1:4">
      <c r="A735" s="43">
        <v>0</v>
      </c>
      <c r="B735" s="43">
        <v>62590</v>
      </c>
      <c r="C735" s="44">
        <v>44750.693055555559</v>
      </c>
      <c r="D735" s="43">
        <v>4.97</v>
      </c>
    </row>
    <row r="736" spans="1:4">
      <c r="A736" s="43">
        <v>1</v>
      </c>
      <c r="B736" s="43">
        <v>62590</v>
      </c>
      <c r="C736" s="44">
        <v>44750.947916666664</v>
      </c>
      <c r="D736" s="43">
        <v>2.79</v>
      </c>
    </row>
    <row r="737" spans="1:4">
      <c r="A737" s="43">
        <v>0</v>
      </c>
      <c r="B737" s="43">
        <v>62590</v>
      </c>
      <c r="C737" s="44">
        <v>44751.22152777778</v>
      </c>
      <c r="D737" s="43">
        <v>5.25</v>
      </c>
    </row>
    <row r="738" spans="1:4">
      <c r="A738" s="43">
        <v>1</v>
      </c>
      <c r="B738" s="43">
        <v>62590</v>
      </c>
      <c r="C738" s="44">
        <v>44751.5</v>
      </c>
      <c r="D738" s="43">
        <v>2.76</v>
      </c>
    </row>
    <row r="739" spans="1:4">
      <c r="A739" s="43">
        <v>0</v>
      </c>
      <c r="B739" s="43">
        <v>62590</v>
      </c>
      <c r="C739" s="44">
        <v>44751.755555555559</v>
      </c>
      <c r="D739" s="43">
        <v>4.74</v>
      </c>
    </row>
    <row r="740" spans="1:4">
      <c r="A740" s="43">
        <v>1</v>
      </c>
      <c r="B740" s="43">
        <v>62590</v>
      </c>
      <c r="C740" s="44">
        <v>44752.011805555558</v>
      </c>
      <c r="D740" s="43">
        <v>3</v>
      </c>
    </row>
    <row r="741" spans="1:4">
      <c r="A741" s="43">
        <v>0</v>
      </c>
      <c r="B741" s="43">
        <v>62590</v>
      </c>
      <c r="C741" s="44">
        <v>44752.28125</v>
      </c>
      <c r="D741" s="43">
        <v>5.29</v>
      </c>
    </row>
    <row r="742" spans="1:4">
      <c r="A742" s="43">
        <v>1</v>
      </c>
      <c r="B742" s="43">
        <v>62590</v>
      </c>
      <c r="C742" s="44">
        <v>44752.55972222222</v>
      </c>
      <c r="D742" s="43">
        <v>2.5499999999999998</v>
      </c>
    </row>
    <row r="743" spans="1:4">
      <c r="A743" s="43">
        <v>0</v>
      </c>
      <c r="B743" s="43">
        <v>62590</v>
      </c>
      <c r="C743" s="44">
        <v>44752.823611111111</v>
      </c>
      <c r="D743" s="43">
        <v>4.78</v>
      </c>
    </row>
    <row r="744" spans="1:4">
      <c r="A744" s="43">
        <v>1</v>
      </c>
      <c r="B744" s="43">
        <v>62590</v>
      </c>
      <c r="C744" s="44">
        <v>44753.071527777778</v>
      </c>
      <c r="D744" s="43">
        <v>2.93</v>
      </c>
    </row>
    <row r="745" spans="1:4">
      <c r="A745" s="43">
        <v>0</v>
      </c>
      <c r="B745" s="43">
        <v>62590</v>
      </c>
      <c r="C745" s="44">
        <v>44753.333333333336</v>
      </c>
      <c r="D745" s="43">
        <v>5.51</v>
      </c>
    </row>
    <row r="746" spans="1:4">
      <c r="A746" s="43">
        <v>1</v>
      </c>
      <c r="B746" s="43">
        <v>62590</v>
      </c>
      <c r="C746" s="44">
        <v>44753.607638888891</v>
      </c>
      <c r="D746" s="43">
        <v>2.2000000000000002</v>
      </c>
    </row>
    <row r="747" spans="1:4">
      <c r="A747" s="43">
        <v>0</v>
      </c>
      <c r="B747" s="43">
        <v>62590</v>
      </c>
      <c r="C747" s="44">
        <v>44753.879861111112</v>
      </c>
      <c r="D747" s="43">
        <v>5.04</v>
      </c>
    </row>
    <row r="748" spans="1:4">
      <c r="A748" s="43">
        <v>1</v>
      </c>
      <c r="B748" s="43">
        <v>62590</v>
      </c>
      <c r="C748" s="44">
        <v>44754.119444444441</v>
      </c>
      <c r="D748" s="43">
        <v>2.69</v>
      </c>
    </row>
    <row r="749" spans="1:4">
      <c r="A749" s="43">
        <v>0</v>
      </c>
      <c r="B749" s="43">
        <v>62590</v>
      </c>
      <c r="C749" s="44">
        <v>44754.379166666666</v>
      </c>
      <c r="D749" s="43">
        <v>5.84</v>
      </c>
    </row>
    <row r="750" spans="1:4">
      <c r="A750" s="43">
        <v>1</v>
      </c>
      <c r="B750" s="43">
        <v>62590</v>
      </c>
      <c r="C750" s="44">
        <v>44754.652777777781</v>
      </c>
      <c r="D750" s="43">
        <v>1.77</v>
      </c>
    </row>
    <row r="751" spans="1:4">
      <c r="A751" s="43">
        <v>0</v>
      </c>
      <c r="B751" s="43">
        <v>62590</v>
      </c>
      <c r="C751" s="44">
        <v>44754.924305555556</v>
      </c>
      <c r="D751" s="43">
        <v>5.4</v>
      </c>
    </row>
    <row r="752" spans="1:4">
      <c r="A752" s="43">
        <v>1</v>
      </c>
      <c r="B752" s="43">
        <v>62590</v>
      </c>
      <c r="C752" s="44">
        <v>44755.163194444445</v>
      </c>
      <c r="D752" s="43">
        <v>2.34</v>
      </c>
    </row>
    <row r="753" spans="1:4">
      <c r="A753" s="43">
        <v>0</v>
      </c>
      <c r="B753" s="43">
        <v>62590</v>
      </c>
      <c r="C753" s="44">
        <v>44755.42083333333</v>
      </c>
      <c r="D753" s="43">
        <v>6.2</v>
      </c>
    </row>
    <row r="754" spans="1:4">
      <c r="A754" s="43">
        <v>1</v>
      </c>
      <c r="B754" s="43">
        <v>62590</v>
      </c>
      <c r="C754" s="44">
        <v>44755.691666666666</v>
      </c>
      <c r="D754" s="43">
        <v>1.35</v>
      </c>
    </row>
    <row r="755" spans="1:4">
      <c r="A755" s="43">
        <v>0</v>
      </c>
      <c r="B755" s="43">
        <v>62590</v>
      </c>
      <c r="C755" s="44">
        <v>44755.959722222222</v>
      </c>
      <c r="D755" s="43">
        <v>5.75</v>
      </c>
    </row>
    <row r="756" spans="1:4">
      <c r="A756" s="43">
        <v>1</v>
      </c>
      <c r="B756" s="43">
        <v>62590</v>
      </c>
      <c r="C756" s="44">
        <v>44756.200694444444</v>
      </c>
      <c r="D756" s="43">
        <v>1.96</v>
      </c>
    </row>
    <row r="757" spans="1:4">
      <c r="A757" s="43">
        <v>0</v>
      </c>
      <c r="B757" s="43">
        <v>62590</v>
      </c>
      <c r="C757" s="44">
        <v>44756.458333333336</v>
      </c>
      <c r="D757" s="43">
        <v>6.51</v>
      </c>
    </row>
    <row r="758" spans="1:4">
      <c r="A758" s="43">
        <v>1</v>
      </c>
      <c r="B758" s="43">
        <v>62590</v>
      </c>
      <c r="C758" s="44">
        <v>44756.725694444445</v>
      </c>
      <c r="D758" s="43">
        <v>1</v>
      </c>
    </row>
    <row r="759" spans="1:4">
      <c r="A759" s="43">
        <v>0</v>
      </c>
      <c r="B759" s="43">
        <v>62590</v>
      </c>
      <c r="C759" s="44">
        <v>44756.991666666669</v>
      </c>
      <c r="D759" s="43">
        <v>6.04</v>
      </c>
    </row>
    <row r="760" spans="1:4">
      <c r="A760" s="43">
        <v>1</v>
      </c>
      <c r="B760" s="43">
        <v>62590</v>
      </c>
      <c r="C760" s="44">
        <v>44757.234722222223</v>
      </c>
      <c r="D760" s="43">
        <v>1.62</v>
      </c>
    </row>
    <row r="761" spans="1:4">
      <c r="A761" s="43">
        <v>0</v>
      </c>
      <c r="B761" s="43">
        <v>62590</v>
      </c>
      <c r="C761" s="44">
        <v>44757.493055555555</v>
      </c>
      <c r="D761" s="43">
        <v>6.72</v>
      </c>
    </row>
    <row r="762" spans="1:4">
      <c r="A762" s="43">
        <v>1</v>
      </c>
      <c r="B762" s="43">
        <v>62590</v>
      </c>
      <c r="C762" s="44">
        <v>44757.756249999999</v>
      </c>
      <c r="D762" s="43">
        <v>0.79</v>
      </c>
    </row>
    <row r="763" spans="1:4">
      <c r="A763" s="43">
        <v>0</v>
      </c>
      <c r="B763" s="43">
        <v>62590</v>
      </c>
      <c r="C763" s="44">
        <v>44758.020833333336</v>
      </c>
      <c r="D763" s="43">
        <v>6.25</v>
      </c>
    </row>
    <row r="764" spans="1:4">
      <c r="A764" s="43">
        <v>1</v>
      </c>
      <c r="B764" s="43">
        <v>62590</v>
      </c>
      <c r="C764" s="44">
        <v>44758.265277777777</v>
      </c>
      <c r="D764" s="43">
        <v>1.38</v>
      </c>
    </row>
    <row r="765" spans="1:4">
      <c r="A765" s="43">
        <v>0</v>
      </c>
      <c r="B765" s="43">
        <v>62590</v>
      </c>
      <c r="C765" s="44">
        <v>44758.525694444441</v>
      </c>
      <c r="D765" s="43">
        <v>6.8</v>
      </c>
    </row>
    <row r="766" spans="1:4">
      <c r="A766" s="43">
        <v>1</v>
      </c>
      <c r="B766" s="43">
        <v>62590</v>
      </c>
      <c r="C766" s="44">
        <v>44758.784722222219</v>
      </c>
      <c r="D766" s="43">
        <v>0.73</v>
      </c>
    </row>
    <row r="767" spans="1:4">
      <c r="A767" s="43">
        <v>0</v>
      </c>
      <c r="B767" s="43">
        <v>62590</v>
      </c>
      <c r="C767" s="44">
        <v>44759.049305555556</v>
      </c>
      <c r="D767" s="43">
        <v>6.36</v>
      </c>
    </row>
    <row r="768" spans="1:4">
      <c r="A768" s="43">
        <v>1</v>
      </c>
      <c r="B768" s="43">
        <v>62590</v>
      </c>
      <c r="C768" s="44">
        <v>44759.295138888891</v>
      </c>
      <c r="D768" s="43">
        <v>1.29</v>
      </c>
    </row>
    <row r="769" spans="1:4">
      <c r="A769" s="43">
        <v>0</v>
      </c>
      <c r="B769" s="43">
        <v>62590</v>
      </c>
      <c r="C769" s="44">
        <v>44759.555555555555</v>
      </c>
      <c r="D769" s="43">
        <v>6.73</v>
      </c>
    </row>
    <row r="770" spans="1:4">
      <c r="A770" s="43">
        <v>1</v>
      </c>
      <c r="B770" s="43">
        <v>62590</v>
      </c>
      <c r="C770" s="44">
        <v>44759.8125</v>
      </c>
      <c r="D770" s="43">
        <v>0.84</v>
      </c>
    </row>
    <row r="771" spans="1:4">
      <c r="A771" s="43">
        <v>0</v>
      </c>
      <c r="B771" s="43">
        <v>62590</v>
      </c>
      <c r="C771" s="44">
        <v>44760.074999999997</v>
      </c>
      <c r="D771" s="43">
        <v>6.37</v>
      </c>
    </row>
    <row r="772" spans="1:4">
      <c r="A772" s="43">
        <v>1</v>
      </c>
      <c r="B772" s="43">
        <v>62590</v>
      </c>
      <c r="C772" s="44">
        <v>44760.322916666664</v>
      </c>
      <c r="D772" s="43">
        <v>1.36</v>
      </c>
    </row>
    <row r="773" spans="1:4">
      <c r="A773" s="43">
        <v>0</v>
      </c>
      <c r="B773" s="43">
        <v>62590</v>
      </c>
      <c r="C773" s="44">
        <v>44760.583333333336</v>
      </c>
      <c r="D773" s="43">
        <v>6.52</v>
      </c>
    </row>
    <row r="774" spans="1:4">
      <c r="A774" s="43">
        <v>1</v>
      </c>
      <c r="B774" s="43">
        <v>62590</v>
      </c>
      <c r="C774" s="44">
        <v>44760.837500000001</v>
      </c>
      <c r="D774" s="43">
        <v>1.0900000000000001</v>
      </c>
    </row>
    <row r="775" spans="1:4">
      <c r="A775" s="43">
        <v>0</v>
      </c>
      <c r="B775" s="43">
        <v>62590</v>
      </c>
      <c r="C775" s="44">
        <v>44761.100694444445</v>
      </c>
      <c r="D775" s="43">
        <v>6.28</v>
      </c>
    </row>
    <row r="776" spans="1:4">
      <c r="A776" s="43">
        <v>1</v>
      </c>
      <c r="B776" s="43">
        <v>62590</v>
      </c>
      <c r="C776" s="44">
        <v>44761.351388888892</v>
      </c>
      <c r="D776" s="43">
        <v>1.56</v>
      </c>
    </row>
    <row r="777" spans="1:4">
      <c r="A777" s="43">
        <v>0</v>
      </c>
      <c r="B777" s="43">
        <v>62590</v>
      </c>
      <c r="C777" s="44">
        <v>44761.609722222223</v>
      </c>
      <c r="D777" s="43">
        <v>6.18</v>
      </c>
    </row>
    <row r="778" spans="1:4">
      <c r="A778" s="43">
        <v>1</v>
      </c>
      <c r="B778" s="43">
        <v>62590</v>
      </c>
      <c r="C778" s="44">
        <v>44761.863194444442</v>
      </c>
      <c r="D778" s="43">
        <v>1.47</v>
      </c>
    </row>
    <row r="779" spans="1:4">
      <c r="A779" s="43">
        <v>0</v>
      </c>
      <c r="B779" s="43">
        <v>62590</v>
      </c>
      <c r="C779" s="44">
        <v>44762.125</v>
      </c>
      <c r="D779" s="43">
        <v>6.09</v>
      </c>
    </row>
    <row r="780" spans="1:4">
      <c r="A780" s="43">
        <v>1</v>
      </c>
      <c r="B780" s="43">
        <v>62590</v>
      </c>
      <c r="C780" s="44">
        <v>44762.379166666666</v>
      </c>
      <c r="D780" s="43">
        <v>1.88</v>
      </c>
    </row>
    <row r="781" spans="1:4">
      <c r="A781" s="43">
        <v>0</v>
      </c>
      <c r="B781" s="43">
        <v>62590</v>
      </c>
      <c r="C781" s="44">
        <v>44762.636111111111</v>
      </c>
      <c r="D781" s="43">
        <v>5.76</v>
      </c>
    </row>
    <row r="782" spans="1:4">
      <c r="A782" s="43">
        <v>1</v>
      </c>
      <c r="B782" s="43">
        <v>62590</v>
      </c>
      <c r="C782" s="44">
        <v>44762.888194444444</v>
      </c>
      <c r="D782" s="43">
        <v>1.93</v>
      </c>
    </row>
    <row r="783" spans="1:4">
      <c r="A783" s="43">
        <v>0</v>
      </c>
      <c r="B783" s="43">
        <v>62590</v>
      </c>
      <c r="C783" s="44">
        <v>44763.151388888888</v>
      </c>
      <c r="D783" s="43">
        <v>5.81</v>
      </c>
    </row>
    <row r="784" spans="1:4">
      <c r="A784" s="43">
        <v>1</v>
      </c>
      <c r="B784" s="43">
        <v>62590</v>
      </c>
      <c r="C784" s="44">
        <v>44763.410416666666</v>
      </c>
      <c r="D784" s="43">
        <v>2.27</v>
      </c>
    </row>
    <row r="785" spans="1:4">
      <c r="A785" s="43">
        <v>0</v>
      </c>
      <c r="B785" s="43">
        <v>62590</v>
      </c>
      <c r="C785" s="44">
        <v>44763.665277777778</v>
      </c>
      <c r="D785" s="43">
        <v>5.28</v>
      </c>
    </row>
    <row r="786" spans="1:4">
      <c r="A786" s="43">
        <v>1</v>
      </c>
      <c r="B786" s="43">
        <v>62590</v>
      </c>
      <c r="C786" s="44">
        <v>44763.915972222225</v>
      </c>
      <c r="D786" s="43">
        <v>2.4500000000000002</v>
      </c>
    </row>
    <row r="787" spans="1:4">
      <c r="A787" s="43">
        <v>0</v>
      </c>
      <c r="B787" s="43">
        <v>62590</v>
      </c>
      <c r="C787" s="44">
        <v>44764.181250000001</v>
      </c>
      <c r="D787" s="43">
        <v>5.46</v>
      </c>
    </row>
    <row r="788" spans="1:4">
      <c r="A788" s="43">
        <v>1</v>
      </c>
      <c r="B788" s="43">
        <v>62590</v>
      </c>
      <c r="C788" s="44">
        <v>44764.449305555558</v>
      </c>
      <c r="D788" s="43">
        <v>2.65</v>
      </c>
    </row>
    <row r="789" spans="1:4">
      <c r="A789" s="43">
        <v>0</v>
      </c>
      <c r="B789" s="43">
        <v>62590</v>
      </c>
      <c r="C789" s="44">
        <v>44764.700694444444</v>
      </c>
      <c r="D789" s="43">
        <v>4.79</v>
      </c>
    </row>
    <row r="790" spans="1:4">
      <c r="A790" s="43">
        <v>1</v>
      </c>
      <c r="B790" s="43">
        <v>62590</v>
      </c>
      <c r="C790" s="44">
        <v>44764.951388888891</v>
      </c>
      <c r="D790" s="43">
        <v>2.95</v>
      </c>
    </row>
    <row r="791" spans="1:4">
      <c r="A791" s="43">
        <v>0</v>
      </c>
      <c r="B791" s="43">
        <v>62590</v>
      </c>
      <c r="C791" s="44">
        <v>44765.223611111112</v>
      </c>
      <c r="D791" s="43">
        <v>5.1100000000000003</v>
      </c>
    </row>
    <row r="792" spans="1:4">
      <c r="A792" s="43">
        <v>1</v>
      </c>
      <c r="B792" s="43">
        <v>62590</v>
      </c>
      <c r="C792" s="44">
        <v>44765.509722222225</v>
      </c>
      <c r="D792" s="43">
        <v>2.91</v>
      </c>
    </row>
    <row r="793" spans="1:4">
      <c r="A793" s="43">
        <v>0</v>
      </c>
      <c r="B793" s="43">
        <v>62590</v>
      </c>
      <c r="C793" s="44">
        <v>44765.763888888891</v>
      </c>
      <c r="D793" s="43">
        <v>4.43</v>
      </c>
    </row>
    <row r="794" spans="1:4">
      <c r="A794" s="43">
        <v>1</v>
      </c>
      <c r="B794" s="43">
        <v>62590</v>
      </c>
      <c r="C794" s="44">
        <v>44766.019444444442</v>
      </c>
      <c r="D794" s="43">
        <v>3.31</v>
      </c>
    </row>
    <row r="795" spans="1:4">
      <c r="A795" s="43">
        <v>0</v>
      </c>
      <c r="B795" s="43">
        <v>62590</v>
      </c>
      <c r="C795" s="44">
        <v>44766.289583333331</v>
      </c>
      <c r="D795" s="43">
        <v>4.91</v>
      </c>
    </row>
    <row r="796" spans="1:4">
      <c r="A796" s="43">
        <v>1</v>
      </c>
      <c r="B796" s="43">
        <v>62590</v>
      </c>
      <c r="C796" s="44">
        <v>44766.576388888891</v>
      </c>
      <c r="D796" s="43">
        <v>2.9</v>
      </c>
    </row>
    <row r="797" spans="1:4">
      <c r="A797" s="43">
        <v>0</v>
      </c>
      <c r="B797" s="43">
        <v>62590</v>
      </c>
      <c r="C797" s="44">
        <v>44766.850694444445</v>
      </c>
      <c r="D797" s="43">
        <v>4.43</v>
      </c>
    </row>
    <row r="798" spans="1:4">
      <c r="A798" s="43">
        <v>1</v>
      </c>
      <c r="B798" s="43">
        <v>62590</v>
      </c>
      <c r="C798" s="44">
        <v>44767.093055555553</v>
      </c>
      <c r="D798" s="43">
        <v>3.31</v>
      </c>
    </row>
    <row r="799" spans="1:4">
      <c r="A799" s="43">
        <v>0</v>
      </c>
      <c r="B799" s="43">
        <v>62590</v>
      </c>
      <c r="C799" s="44">
        <v>44767.352083333331</v>
      </c>
      <c r="D799" s="43">
        <v>4.99</v>
      </c>
    </row>
    <row r="800" spans="1:4">
      <c r="A800" s="43">
        <v>1</v>
      </c>
      <c r="B800" s="43">
        <v>62590</v>
      </c>
      <c r="C800" s="44">
        <v>44767.634722222225</v>
      </c>
      <c r="D800" s="43">
        <v>2.64</v>
      </c>
    </row>
    <row r="801" spans="1:4">
      <c r="A801" s="43">
        <v>0</v>
      </c>
      <c r="B801" s="43">
        <v>62590</v>
      </c>
      <c r="C801" s="44">
        <v>44767.907638888886</v>
      </c>
      <c r="D801" s="43">
        <v>4.75</v>
      </c>
    </row>
    <row r="802" spans="1:4">
      <c r="A802" s="43">
        <v>1</v>
      </c>
      <c r="B802" s="43">
        <v>62590</v>
      </c>
      <c r="C802" s="44">
        <v>44768.147222222222</v>
      </c>
      <c r="D802" s="43">
        <v>3.05</v>
      </c>
    </row>
    <row r="803" spans="1:4">
      <c r="A803" s="43">
        <v>0</v>
      </c>
      <c r="B803" s="43">
        <v>62590</v>
      </c>
      <c r="C803" s="44">
        <v>44768.397916666669</v>
      </c>
      <c r="D803" s="43">
        <v>5.26</v>
      </c>
    </row>
    <row r="804" spans="1:4">
      <c r="A804" s="43">
        <v>1</v>
      </c>
      <c r="B804" s="43">
        <v>62590</v>
      </c>
      <c r="C804" s="44">
        <v>44768.672222222223</v>
      </c>
      <c r="D804" s="43">
        <v>2.2799999999999998</v>
      </c>
    </row>
    <row r="805" spans="1:4">
      <c r="A805" s="43">
        <v>0</v>
      </c>
      <c r="B805" s="43">
        <v>62590</v>
      </c>
      <c r="C805" s="44">
        <v>44768.938194444447</v>
      </c>
      <c r="D805" s="43">
        <v>5.0999999999999996</v>
      </c>
    </row>
    <row r="806" spans="1:4">
      <c r="A806" s="43">
        <v>1</v>
      </c>
      <c r="B806" s="43">
        <v>62590</v>
      </c>
      <c r="C806" s="44">
        <v>44769.180555555555</v>
      </c>
      <c r="D806" s="43">
        <v>2.69</v>
      </c>
    </row>
    <row r="807" spans="1:4">
      <c r="A807" s="43">
        <v>0</v>
      </c>
      <c r="B807" s="43">
        <v>62590</v>
      </c>
      <c r="C807" s="44">
        <v>44769.430555555555</v>
      </c>
      <c r="D807" s="43">
        <v>5.58</v>
      </c>
    </row>
    <row r="808" spans="1:4">
      <c r="A808" s="43">
        <v>1</v>
      </c>
      <c r="B808" s="43">
        <v>62590</v>
      </c>
      <c r="C808" s="44">
        <v>44769.699305555558</v>
      </c>
      <c r="D808" s="43">
        <v>1.92</v>
      </c>
    </row>
    <row r="809" spans="1:4">
      <c r="A809" s="43">
        <v>0</v>
      </c>
      <c r="B809" s="43">
        <v>62590</v>
      </c>
      <c r="C809" s="44">
        <v>44769.961805555555</v>
      </c>
      <c r="D809" s="43">
        <v>5.41</v>
      </c>
    </row>
    <row r="810" spans="1:4">
      <c r="A810" s="43">
        <v>1</v>
      </c>
      <c r="B810" s="43">
        <v>62590</v>
      </c>
      <c r="C810" s="44">
        <v>44770.206250000003</v>
      </c>
      <c r="D810" s="43">
        <v>2.35</v>
      </c>
    </row>
    <row r="811" spans="1:4">
      <c r="A811" s="43">
        <v>0</v>
      </c>
      <c r="B811" s="43">
        <v>62590</v>
      </c>
      <c r="C811" s="44">
        <v>44770.457638888889</v>
      </c>
      <c r="D811" s="43">
        <v>5.87</v>
      </c>
    </row>
    <row r="812" spans="1:4">
      <c r="A812" s="43">
        <v>1</v>
      </c>
      <c r="B812" s="43">
        <v>62590</v>
      </c>
      <c r="C812" s="44">
        <v>44770.722916666666</v>
      </c>
      <c r="D812" s="43">
        <v>1.61</v>
      </c>
    </row>
    <row r="813" spans="1:4">
      <c r="A813" s="43">
        <v>0</v>
      </c>
      <c r="B813" s="43">
        <v>62590</v>
      </c>
      <c r="C813" s="44">
        <v>44770.982638888891</v>
      </c>
      <c r="D813" s="43">
        <v>5.68</v>
      </c>
    </row>
    <row r="814" spans="1:4">
      <c r="A814" s="43">
        <v>1</v>
      </c>
      <c r="B814" s="43">
        <v>62590</v>
      </c>
      <c r="C814" s="44">
        <v>44771.229166666664</v>
      </c>
      <c r="D814" s="43">
        <v>2.06</v>
      </c>
    </row>
    <row r="815" spans="1:4">
      <c r="A815" s="43">
        <v>0</v>
      </c>
      <c r="B815" s="43">
        <v>62590</v>
      </c>
      <c r="C815" s="44">
        <v>44771.481944444444</v>
      </c>
      <c r="D815" s="43">
        <v>6.11</v>
      </c>
    </row>
    <row r="816" spans="1:4">
      <c r="A816" s="43">
        <v>1</v>
      </c>
      <c r="B816" s="43">
        <v>62590</v>
      </c>
      <c r="C816" s="44">
        <v>44771.743750000001</v>
      </c>
      <c r="D816" s="43">
        <v>1.38</v>
      </c>
    </row>
    <row r="817" spans="1:4">
      <c r="A817" s="43">
        <v>0</v>
      </c>
      <c r="B817" s="43">
        <v>62590</v>
      </c>
      <c r="C817" s="44">
        <v>44772.003472222219</v>
      </c>
      <c r="D817" s="43">
        <v>5.89</v>
      </c>
    </row>
    <row r="818" spans="1:4">
      <c r="A818" s="43">
        <v>1</v>
      </c>
      <c r="B818" s="43">
        <v>62590</v>
      </c>
      <c r="C818" s="44">
        <v>44772.25</v>
      </c>
      <c r="D818" s="43">
        <v>1.82</v>
      </c>
    </row>
    <row r="819" spans="1:4">
      <c r="A819" s="43">
        <v>0</v>
      </c>
      <c r="B819" s="43">
        <v>62590</v>
      </c>
      <c r="C819" s="44">
        <v>44772.504861111112</v>
      </c>
      <c r="D819" s="43">
        <v>6.28</v>
      </c>
    </row>
    <row r="820" spans="1:4">
      <c r="A820" s="43">
        <v>1</v>
      </c>
      <c r="B820" s="43">
        <v>62590</v>
      </c>
      <c r="C820" s="44">
        <v>44772.763888888891</v>
      </c>
      <c r="D820" s="43">
        <v>1.22</v>
      </c>
    </row>
    <row r="821" spans="1:4">
      <c r="A821" s="43">
        <v>0</v>
      </c>
      <c r="B821" s="43">
        <v>62590</v>
      </c>
      <c r="C821" s="44">
        <v>44773.023611111108</v>
      </c>
      <c r="D821" s="43">
        <v>6.05</v>
      </c>
    </row>
    <row r="822" spans="1:4">
      <c r="A822" s="43">
        <v>1</v>
      </c>
      <c r="B822" s="43">
        <v>62590</v>
      </c>
      <c r="C822" s="44">
        <v>44773.270138888889</v>
      </c>
      <c r="D822" s="43">
        <v>1.65</v>
      </c>
    </row>
    <row r="823" spans="1:4">
      <c r="A823" s="43">
        <v>0</v>
      </c>
      <c r="B823" s="43">
        <v>62590</v>
      </c>
      <c r="C823" s="44">
        <v>44773.526388888888</v>
      </c>
      <c r="D823" s="43">
        <v>6.37</v>
      </c>
    </row>
    <row r="824" spans="1:4">
      <c r="A824" s="43">
        <v>1</v>
      </c>
      <c r="B824" s="43">
        <v>62590</v>
      </c>
      <c r="C824" s="44">
        <v>44773.782638888886</v>
      </c>
      <c r="D824" s="43">
        <v>1.1299999999999999</v>
      </c>
    </row>
    <row r="825" spans="1:4">
      <c r="A825" s="43">
        <v>0</v>
      </c>
      <c r="B825" s="43">
        <v>62590</v>
      </c>
      <c r="C825" s="44">
        <v>44774.043055555558</v>
      </c>
      <c r="D825" s="43">
        <v>6.16</v>
      </c>
    </row>
    <row r="826" spans="1:4">
      <c r="A826" s="43">
        <v>1</v>
      </c>
      <c r="B826" s="43">
        <v>62590</v>
      </c>
      <c r="C826" s="44">
        <v>44774.289583333331</v>
      </c>
      <c r="D826" s="43">
        <v>1.55</v>
      </c>
    </row>
    <row r="827" spans="1:4">
      <c r="A827" s="43">
        <v>0</v>
      </c>
      <c r="B827" s="43">
        <v>62590</v>
      </c>
      <c r="C827" s="44">
        <v>44774.547222222223</v>
      </c>
      <c r="D827" s="43">
        <v>6.38</v>
      </c>
    </row>
    <row r="828" spans="1:4">
      <c r="A828" s="43">
        <v>1</v>
      </c>
      <c r="B828" s="43">
        <v>62590</v>
      </c>
      <c r="C828" s="44">
        <v>44774.801388888889</v>
      </c>
      <c r="D828" s="43">
        <v>1.1299999999999999</v>
      </c>
    </row>
    <row r="829" spans="1:4">
      <c r="A829" s="43">
        <v>0</v>
      </c>
      <c r="B829" s="43">
        <v>62590</v>
      </c>
      <c r="C829" s="44">
        <v>44775.0625</v>
      </c>
      <c r="D829" s="43">
        <v>6.22</v>
      </c>
    </row>
    <row r="830" spans="1:4">
      <c r="A830" s="43">
        <v>1</v>
      </c>
      <c r="B830" s="43">
        <v>62590</v>
      </c>
      <c r="C830" s="44">
        <v>44775.30972222222</v>
      </c>
      <c r="D830" s="43">
        <v>1.52</v>
      </c>
    </row>
    <row r="831" spans="1:4">
      <c r="A831" s="43">
        <v>0</v>
      </c>
      <c r="B831" s="43">
        <v>62590</v>
      </c>
      <c r="C831" s="44">
        <v>44775.567361111112</v>
      </c>
      <c r="D831" s="43">
        <v>6.31</v>
      </c>
    </row>
    <row r="832" spans="1:4">
      <c r="A832" s="43">
        <v>1</v>
      </c>
      <c r="B832" s="43">
        <v>62590</v>
      </c>
      <c r="C832" s="44">
        <v>44775.820138888892</v>
      </c>
      <c r="D832" s="43">
        <v>1.21</v>
      </c>
    </row>
    <row r="833" spans="1:4">
      <c r="A833" s="43">
        <v>0</v>
      </c>
      <c r="B833" s="43">
        <v>62590</v>
      </c>
      <c r="C833" s="44">
        <v>44776.080555555556</v>
      </c>
      <c r="D833" s="43">
        <v>6.22</v>
      </c>
    </row>
    <row r="834" spans="1:4">
      <c r="A834" s="43">
        <v>1</v>
      </c>
      <c r="B834" s="43">
        <v>62590</v>
      </c>
      <c r="C834" s="44">
        <v>44776.329861111109</v>
      </c>
      <c r="D834" s="43">
        <v>1.57</v>
      </c>
    </row>
    <row r="835" spans="1:4">
      <c r="A835" s="43">
        <v>0</v>
      </c>
      <c r="B835" s="43">
        <v>62590</v>
      </c>
      <c r="C835" s="44">
        <v>44776.586805555555</v>
      </c>
      <c r="D835" s="43">
        <v>6.15</v>
      </c>
    </row>
    <row r="836" spans="1:4">
      <c r="A836" s="43">
        <v>1</v>
      </c>
      <c r="B836" s="43">
        <v>62590</v>
      </c>
      <c r="C836" s="44">
        <v>44776.838888888888</v>
      </c>
      <c r="D836" s="43">
        <v>1.4</v>
      </c>
    </row>
    <row r="837" spans="1:4">
      <c r="A837" s="43">
        <v>0</v>
      </c>
      <c r="B837" s="43">
        <v>62590</v>
      </c>
      <c r="C837" s="44">
        <v>44777.099305555559</v>
      </c>
      <c r="D837" s="43">
        <v>6.15</v>
      </c>
    </row>
    <row r="838" spans="1:4">
      <c r="A838" s="43">
        <v>1</v>
      </c>
      <c r="B838" s="43">
        <v>62590</v>
      </c>
      <c r="C838" s="44">
        <v>44777.352083333331</v>
      </c>
      <c r="D838" s="43">
        <v>1.7</v>
      </c>
    </row>
    <row r="839" spans="1:4">
      <c r="A839" s="43">
        <v>0</v>
      </c>
      <c r="B839" s="43">
        <v>62590</v>
      </c>
      <c r="C839" s="44">
        <v>44777.607638888891</v>
      </c>
      <c r="D839" s="43">
        <v>5.89</v>
      </c>
    </row>
    <row r="840" spans="1:4">
      <c r="A840" s="43">
        <v>1</v>
      </c>
      <c r="B840" s="43">
        <v>62590</v>
      </c>
      <c r="C840" s="44">
        <v>44777.859722222223</v>
      </c>
      <c r="D840" s="43">
        <v>1.69</v>
      </c>
    </row>
    <row r="841" spans="1:4">
      <c r="A841" s="43">
        <v>0</v>
      </c>
      <c r="B841" s="43">
        <v>62590</v>
      </c>
      <c r="C841" s="44">
        <v>44778.119444444441</v>
      </c>
      <c r="D841" s="43">
        <v>6</v>
      </c>
    </row>
    <row r="842" spans="1:4">
      <c r="A842" s="43">
        <v>1</v>
      </c>
      <c r="B842" s="43">
        <v>62590</v>
      </c>
      <c r="C842" s="44">
        <v>44778.375694444447</v>
      </c>
      <c r="D842" s="43">
        <v>1.93</v>
      </c>
    </row>
    <row r="843" spans="1:4">
      <c r="A843" s="43">
        <v>0</v>
      </c>
      <c r="B843" s="43">
        <v>62590</v>
      </c>
      <c r="C843" s="44">
        <v>44778.631249999999</v>
      </c>
      <c r="D843" s="43">
        <v>5.54</v>
      </c>
    </row>
    <row r="844" spans="1:4">
      <c r="A844" s="43">
        <v>1</v>
      </c>
      <c r="B844" s="43">
        <v>62590</v>
      </c>
      <c r="C844" s="44">
        <v>44778.881944444445</v>
      </c>
      <c r="D844" s="43">
        <v>2.09</v>
      </c>
    </row>
    <row r="845" spans="1:4">
      <c r="A845" s="43">
        <v>0</v>
      </c>
      <c r="B845" s="43">
        <v>62590</v>
      </c>
      <c r="C845" s="44">
        <v>44779.143055555556</v>
      </c>
      <c r="D845" s="43">
        <v>5.76</v>
      </c>
    </row>
    <row r="846" spans="1:4">
      <c r="A846" s="43">
        <v>1</v>
      </c>
      <c r="B846" s="43">
        <v>62590</v>
      </c>
      <c r="C846" s="44">
        <v>44779.40625</v>
      </c>
      <c r="D846" s="43">
        <v>2.2400000000000002</v>
      </c>
    </row>
    <row r="847" spans="1:4">
      <c r="A847" s="43">
        <v>0</v>
      </c>
      <c r="B847" s="43">
        <v>62590</v>
      </c>
      <c r="C847" s="44">
        <v>44779.659722222219</v>
      </c>
      <c r="D847" s="43">
        <v>5.0999999999999996</v>
      </c>
    </row>
    <row r="848" spans="1:4">
      <c r="A848" s="43">
        <v>1</v>
      </c>
      <c r="B848" s="43">
        <v>62590</v>
      </c>
      <c r="C848" s="44">
        <v>44779.908333333333</v>
      </c>
      <c r="D848" s="43">
        <v>2.57</v>
      </c>
    </row>
    <row r="849" spans="1:4">
      <c r="A849" s="43">
        <v>0</v>
      </c>
      <c r="B849" s="43">
        <v>62590</v>
      </c>
      <c r="C849" s="44">
        <v>44780.173611111109</v>
      </c>
      <c r="D849" s="43">
        <v>5.44</v>
      </c>
    </row>
    <row r="850" spans="1:4">
      <c r="A850" s="43">
        <v>1</v>
      </c>
      <c r="B850" s="43">
        <v>62590</v>
      </c>
      <c r="C850" s="44">
        <v>44780.449305555558</v>
      </c>
      <c r="D850" s="43">
        <v>2.59</v>
      </c>
    </row>
    <row r="851" spans="1:4">
      <c r="A851" s="43">
        <v>0</v>
      </c>
      <c r="B851" s="43">
        <v>62590</v>
      </c>
      <c r="C851" s="44">
        <v>44780.70416666667</v>
      </c>
      <c r="D851" s="43">
        <v>4.62</v>
      </c>
    </row>
    <row r="852" spans="1:4">
      <c r="A852" s="43">
        <v>1</v>
      </c>
      <c r="B852" s="43">
        <v>62590</v>
      </c>
      <c r="C852" s="44">
        <v>44780.95</v>
      </c>
      <c r="D852" s="43">
        <v>3.07</v>
      </c>
    </row>
    <row r="853" spans="1:4">
      <c r="A853" s="43">
        <v>0</v>
      </c>
      <c r="B853" s="43">
        <v>62590</v>
      </c>
      <c r="C853" s="44">
        <v>44781.227777777778</v>
      </c>
      <c r="D853" s="43">
        <v>5.1100000000000003</v>
      </c>
    </row>
    <row r="854" spans="1:4">
      <c r="A854" s="43">
        <v>1</v>
      </c>
      <c r="B854" s="43">
        <v>62590</v>
      </c>
      <c r="C854" s="44">
        <v>44781.527777777781</v>
      </c>
      <c r="D854" s="43">
        <v>2.75</v>
      </c>
    </row>
    <row r="855" spans="1:4">
      <c r="A855" s="43">
        <v>0</v>
      </c>
      <c r="B855" s="43">
        <v>62590</v>
      </c>
      <c r="C855" s="44">
        <v>44781.796527777777</v>
      </c>
      <c r="D855" s="43">
        <v>4.37</v>
      </c>
    </row>
    <row r="856" spans="1:4">
      <c r="A856" s="43">
        <v>1</v>
      </c>
      <c r="B856" s="43">
        <v>62590</v>
      </c>
      <c r="C856" s="44">
        <v>44782.042361111111</v>
      </c>
      <c r="D856" s="43">
        <v>3.31</v>
      </c>
    </row>
    <row r="857" spans="1:4">
      <c r="A857" s="43">
        <v>0</v>
      </c>
      <c r="B857" s="43">
        <v>62590</v>
      </c>
      <c r="C857" s="44">
        <v>44782.311111111114</v>
      </c>
      <c r="D857" s="43">
        <v>5.08</v>
      </c>
    </row>
    <row r="858" spans="1:4">
      <c r="A858" s="43">
        <v>1</v>
      </c>
      <c r="B858" s="43">
        <v>62590</v>
      </c>
      <c r="C858" s="44">
        <v>44782.595138888886</v>
      </c>
      <c r="D858" s="43">
        <v>2.5499999999999998</v>
      </c>
    </row>
    <row r="859" spans="1:4">
      <c r="A859" s="43">
        <v>0</v>
      </c>
      <c r="B859" s="43">
        <v>62590</v>
      </c>
      <c r="C859" s="44">
        <v>44782.882638888892</v>
      </c>
      <c r="D859" s="43">
        <v>4.6500000000000004</v>
      </c>
    </row>
    <row r="860" spans="1:4">
      <c r="A860" s="43">
        <v>1</v>
      </c>
      <c r="B860" s="43">
        <v>62590</v>
      </c>
      <c r="C860" s="44">
        <v>44783.113888888889</v>
      </c>
      <c r="D860" s="43">
        <v>3.07</v>
      </c>
    </row>
    <row r="861" spans="1:4">
      <c r="A861" s="43">
        <v>0</v>
      </c>
      <c r="B861" s="43">
        <v>62590</v>
      </c>
      <c r="C861" s="44">
        <v>44783.375694444447</v>
      </c>
      <c r="D861" s="43">
        <v>5.42</v>
      </c>
    </row>
    <row r="862" spans="1:4">
      <c r="A862" s="43">
        <v>1</v>
      </c>
      <c r="B862" s="43">
        <v>62590</v>
      </c>
      <c r="C862" s="44">
        <v>44783.65625</v>
      </c>
      <c r="D862" s="43">
        <v>2.06</v>
      </c>
    </row>
    <row r="863" spans="1:4">
      <c r="A863" s="43">
        <v>0</v>
      </c>
      <c r="B863" s="43">
        <v>62590</v>
      </c>
      <c r="C863" s="44">
        <v>44783.929861111108</v>
      </c>
      <c r="D863" s="43">
        <v>5.19</v>
      </c>
    </row>
    <row r="864" spans="1:4">
      <c r="A864" s="43">
        <v>1</v>
      </c>
      <c r="B864" s="43">
        <v>62590</v>
      </c>
      <c r="C864" s="44">
        <v>44784.168055555558</v>
      </c>
      <c r="D864" s="43">
        <v>2.5099999999999998</v>
      </c>
    </row>
    <row r="865" spans="1:4">
      <c r="A865" s="43">
        <v>0</v>
      </c>
      <c r="B865" s="43">
        <v>62590</v>
      </c>
      <c r="C865" s="44">
        <v>44784.425000000003</v>
      </c>
      <c r="D865" s="43">
        <v>5.93</v>
      </c>
    </row>
    <row r="866" spans="1:4">
      <c r="A866" s="43">
        <v>1</v>
      </c>
      <c r="B866" s="43">
        <v>62590</v>
      </c>
      <c r="C866" s="44">
        <v>44784.694444444445</v>
      </c>
      <c r="D866" s="43">
        <v>1.47</v>
      </c>
    </row>
    <row r="867" spans="1:4">
      <c r="A867" s="43">
        <v>0</v>
      </c>
      <c r="B867" s="43">
        <v>62590</v>
      </c>
      <c r="C867" s="44">
        <v>44784.961111111108</v>
      </c>
      <c r="D867" s="43">
        <v>5.74</v>
      </c>
    </row>
    <row r="868" spans="1:4">
      <c r="A868" s="43">
        <v>1</v>
      </c>
      <c r="B868" s="43">
        <v>62590</v>
      </c>
      <c r="C868" s="44">
        <v>44785.20416666667</v>
      </c>
      <c r="D868" s="43">
        <v>1.88</v>
      </c>
    </row>
    <row r="869" spans="1:4">
      <c r="A869" s="43">
        <v>0</v>
      </c>
      <c r="B869" s="43">
        <v>62590</v>
      </c>
      <c r="C869" s="44">
        <v>44785.461805555555</v>
      </c>
      <c r="D869" s="43">
        <v>6.41</v>
      </c>
    </row>
    <row r="870" spans="1:4">
      <c r="A870" s="43">
        <v>1</v>
      </c>
      <c r="B870" s="43">
        <v>62590</v>
      </c>
      <c r="C870" s="44">
        <v>44785.723611111112</v>
      </c>
      <c r="D870" s="43">
        <v>0.97</v>
      </c>
    </row>
    <row r="871" spans="1:4">
      <c r="A871" s="43">
        <v>0</v>
      </c>
      <c r="B871" s="43">
        <v>62590</v>
      </c>
      <c r="C871" s="44">
        <v>44785.989583333336</v>
      </c>
      <c r="D871" s="43">
        <v>6.2</v>
      </c>
    </row>
    <row r="872" spans="1:4">
      <c r="A872" s="43">
        <v>1</v>
      </c>
      <c r="B872" s="43">
        <v>62590</v>
      </c>
      <c r="C872" s="44">
        <v>44786.23333333333</v>
      </c>
      <c r="D872" s="43">
        <v>1.33</v>
      </c>
    </row>
    <row r="873" spans="1:4">
      <c r="A873" s="43">
        <v>0</v>
      </c>
      <c r="B873" s="43">
        <v>62590</v>
      </c>
      <c r="C873" s="44">
        <v>44786.493055555555</v>
      </c>
      <c r="D873" s="43">
        <v>6.75</v>
      </c>
    </row>
    <row r="874" spans="1:4">
      <c r="A874" s="43">
        <v>1</v>
      </c>
      <c r="B874" s="43">
        <v>62590</v>
      </c>
      <c r="C874" s="44">
        <v>44786.75</v>
      </c>
      <c r="D874" s="43">
        <v>0.63</v>
      </c>
    </row>
    <row r="875" spans="1:4">
      <c r="A875" s="43">
        <v>0</v>
      </c>
      <c r="B875" s="43">
        <v>62590</v>
      </c>
      <c r="C875" s="44">
        <v>44787.01458333333</v>
      </c>
      <c r="D875" s="43">
        <v>6.55</v>
      </c>
    </row>
    <row r="876" spans="1:4">
      <c r="A876" s="43">
        <v>1</v>
      </c>
      <c r="B876" s="43">
        <v>62590</v>
      </c>
      <c r="C876" s="44">
        <v>44787.260416666664</v>
      </c>
      <c r="D876" s="43">
        <v>0.95</v>
      </c>
    </row>
    <row r="877" spans="1:4">
      <c r="A877" s="43">
        <v>0</v>
      </c>
      <c r="B877" s="43">
        <v>62590</v>
      </c>
      <c r="C877" s="44">
        <v>44787.521527777775</v>
      </c>
      <c r="D877" s="43">
        <v>6.92</v>
      </c>
    </row>
    <row r="878" spans="1:4">
      <c r="A878" s="43">
        <v>1</v>
      </c>
      <c r="B878" s="43">
        <v>62590</v>
      </c>
      <c r="C878" s="44">
        <v>44787.775000000001</v>
      </c>
      <c r="D878" s="43">
        <v>0.5</v>
      </c>
    </row>
    <row r="879" spans="1:4">
      <c r="A879" s="43">
        <v>0</v>
      </c>
      <c r="B879" s="43">
        <v>62590</v>
      </c>
      <c r="C879" s="44">
        <v>44788.038888888892</v>
      </c>
      <c r="D879" s="43">
        <v>6.75</v>
      </c>
    </row>
    <row r="880" spans="1:4">
      <c r="A880" s="43">
        <v>1</v>
      </c>
      <c r="B880" s="43">
        <v>62590</v>
      </c>
      <c r="C880" s="44">
        <v>44788.285416666666</v>
      </c>
      <c r="D880" s="43">
        <v>0.78</v>
      </c>
    </row>
    <row r="881" spans="1:4">
      <c r="A881" s="43">
        <v>0</v>
      </c>
      <c r="B881" s="43">
        <v>62590</v>
      </c>
      <c r="C881" s="44">
        <v>44788.547222222223</v>
      </c>
      <c r="D881" s="43">
        <v>6.88</v>
      </c>
    </row>
    <row r="882" spans="1:4">
      <c r="A882" s="43">
        <v>1</v>
      </c>
      <c r="B882" s="43">
        <v>62590</v>
      </c>
      <c r="C882" s="44">
        <v>44788.79791666667</v>
      </c>
      <c r="D882" s="43">
        <v>0.56000000000000005</v>
      </c>
    </row>
    <row r="883" spans="1:4">
      <c r="A883" s="43">
        <v>0</v>
      </c>
      <c r="B883" s="43">
        <v>62590</v>
      </c>
      <c r="C883" s="44">
        <v>44789.061805555553</v>
      </c>
      <c r="D883" s="43">
        <v>6.8</v>
      </c>
    </row>
    <row r="884" spans="1:4">
      <c r="A884" s="43">
        <v>1</v>
      </c>
      <c r="B884" s="43">
        <v>62590</v>
      </c>
      <c r="C884" s="44">
        <v>44789.30972222222</v>
      </c>
      <c r="D884" s="43">
        <v>0.82</v>
      </c>
    </row>
    <row r="885" spans="1:4">
      <c r="A885" s="43">
        <v>0</v>
      </c>
      <c r="B885" s="43">
        <v>62590</v>
      </c>
      <c r="C885" s="44">
        <v>44789.570833333331</v>
      </c>
      <c r="D885" s="43">
        <v>6.68</v>
      </c>
    </row>
    <row r="886" spans="1:4">
      <c r="A886" s="43">
        <v>1</v>
      </c>
      <c r="B886" s="43">
        <v>62590</v>
      </c>
      <c r="C886" s="44">
        <v>44789.820138888892</v>
      </c>
      <c r="D886" s="43">
        <v>0.81</v>
      </c>
    </row>
    <row r="887" spans="1:4">
      <c r="A887" s="43">
        <v>0</v>
      </c>
      <c r="B887" s="43">
        <v>62590</v>
      </c>
      <c r="C887" s="44">
        <v>44790.081944444442</v>
      </c>
      <c r="D887" s="43">
        <v>6.7</v>
      </c>
    </row>
    <row r="888" spans="1:4">
      <c r="A888" s="43">
        <v>1</v>
      </c>
      <c r="B888" s="43">
        <v>62590</v>
      </c>
      <c r="C888" s="44">
        <v>44790.333333333336</v>
      </c>
      <c r="D888" s="43">
        <v>1.05</v>
      </c>
    </row>
    <row r="889" spans="1:4">
      <c r="A889" s="43">
        <v>0</v>
      </c>
      <c r="B889" s="43">
        <v>62590</v>
      </c>
      <c r="C889" s="44">
        <v>44790.592361111114</v>
      </c>
      <c r="D889" s="43">
        <v>6.34</v>
      </c>
    </row>
    <row r="890" spans="1:4">
      <c r="A890" s="43">
        <v>1</v>
      </c>
      <c r="B890" s="43">
        <v>62590</v>
      </c>
      <c r="C890" s="44">
        <v>44790.84097222222</v>
      </c>
      <c r="D890" s="43">
        <v>1.2</v>
      </c>
    </row>
    <row r="891" spans="1:4">
      <c r="A891" s="43">
        <v>0</v>
      </c>
      <c r="B891" s="43">
        <v>62590</v>
      </c>
      <c r="C891" s="44">
        <v>44791.101388888892</v>
      </c>
      <c r="D891" s="43">
        <v>6.46</v>
      </c>
    </row>
    <row r="892" spans="1:4">
      <c r="A892" s="43">
        <v>1</v>
      </c>
      <c r="B892" s="43">
        <v>62590</v>
      </c>
      <c r="C892" s="44">
        <v>44791.354861111111</v>
      </c>
      <c r="D892" s="43">
        <v>1.42</v>
      </c>
    </row>
    <row r="893" spans="1:4">
      <c r="A893" s="43">
        <v>0</v>
      </c>
      <c r="B893" s="43">
        <v>62590</v>
      </c>
      <c r="C893" s="44">
        <v>44791.612500000003</v>
      </c>
      <c r="D893" s="43">
        <v>5.9</v>
      </c>
    </row>
    <row r="894" spans="1:4">
      <c r="A894" s="43">
        <v>1</v>
      </c>
      <c r="B894" s="43">
        <v>62590</v>
      </c>
      <c r="C894" s="44">
        <v>44791.86041666667</v>
      </c>
      <c r="D894" s="43">
        <v>1.7</v>
      </c>
    </row>
    <row r="895" spans="1:4">
      <c r="A895" s="43">
        <v>0</v>
      </c>
      <c r="B895" s="43">
        <v>62590</v>
      </c>
      <c r="C895" s="44">
        <v>44792.120138888888</v>
      </c>
      <c r="D895" s="43">
        <v>6.09</v>
      </c>
    </row>
    <row r="896" spans="1:4">
      <c r="A896" s="43">
        <v>1</v>
      </c>
      <c r="B896" s="43">
        <v>62590</v>
      </c>
      <c r="C896" s="44">
        <v>44792.377083333333</v>
      </c>
      <c r="D896" s="43">
        <v>1.89</v>
      </c>
    </row>
    <row r="897" spans="1:4">
      <c r="A897" s="43">
        <v>0</v>
      </c>
      <c r="B897" s="43">
        <v>62590</v>
      </c>
      <c r="C897" s="44">
        <v>44792.632638888892</v>
      </c>
      <c r="D897" s="43">
        <v>5.39</v>
      </c>
    </row>
    <row r="898" spans="1:4">
      <c r="A898" s="43">
        <v>1</v>
      </c>
      <c r="B898" s="43">
        <v>62590</v>
      </c>
      <c r="C898" s="44">
        <v>44792.878472222219</v>
      </c>
      <c r="D898" s="43">
        <v>2.27</v>
      </c>
    </row>
    <row r="899" spans="1:4">
      <c r="A899" s="43">
        <v>0</v>
      </c>
      <c r="B899" s="43">
        <v>62590</v>
      </c>
      <c r="C899" s="44">
        <v>44793.13958333333</v>
      </c>
      <c r="D899" s="43">
        <v>5.64</v>
      </c>
    </row>
    <row r="900" spans="1:4">
      <c r="A900" s="43">
        <v>1</v>
      </c>
      <c r="B900" s="43">
        <v>62590</v>
      </c>
      <c r="C900" s="44">
        <v>44793.402083333334</v>
      </c>
      <c r="D900" s="43">
        <v>2.4300000000000002</v>
      </c>
    </row>
    <row r="901" spans="1:4">
      <c r="A901" s="43">
        <v>0</v>
      </c>
      <c r="B901" s="43">
        <v>62590</v>
      </c>
      <c r="C901" s="44">
        <v>44793.654861111114</v>
      </c>
      <c r="D901" s="43">
        <v>4.84</v>
      </c>
    </row>
    <row r="902" spans="1:4">
      <c r="A902" s="43">
        <v>1</v>
      </c>
      <c r="B902" s="43">
        <v>62590</v>
      </c>
      <c r="C902" s="44">
        <v>44793.896527777775</v>
      </c>
      <c r="D902" s="43">
        <v>2.86</v>
      </c>
    </row>
    <row r="903" spans="1:4">
      <c r="A903" s="43">
        <v>0</v>
      </c>
      <c r="B903" s="43">
        <v>62590</v>
      </c>
      <c r="C903" s="44">
        <v>44794.162499999999</v>
      </c>
      <c r="D903" s="43">
        <v>5.12</v>
      </c>
    </row>
    <row r="904" spans="1:4">
      <c r="A904" s="43">
        <v>1</v>
      </c>
      <c r="B904" s="43">
        <v>62590</v>
      </c>
      <c r="C904" s="44">
        <v>44794.436805555553</v>
      </c>
      <c r="D904" s="43">
        <v>2.97</v>
      </c>
    </row>
    <row r="905" spans="1:4">
      <c r="A905" s="43">
        <v>0</v>
      </c>
      <c r="B905" s="43">
        <v>62590</v>
      </c>
      <c r="C905" s="44">
        <v>44794.686805555553</v>
      </c>
      <c r="D905" s="43">
        <v>4.29</v>
      </c>
    </row>
    <row r="906" spans="1:4">
      <c r="A906" s="43">
        <v>1</v>
      </c>
      <c r="B906" s="43">
        <v>62590</v>
      </c>
      <c r="C906" s="44">
        <v>44794.919444444444</v>
      </c>
      <c r="D906" s="43">
        <v>3.45</v>
      </c>
    </row>
    <row r="907" spans="1:4">
      <c r="A907" s="43">
        <v>0</v>
      </c>
      <c r="B907" s="43">
        <v>62590</v>
      </c>
      <c r="C907" s="44">
        <v>44795.204861111109</v>
      </c>
      <c r="D907" s="43">
        <v>4.59</v>
      </c>
    </row>
    <row r="908" spans="1:4">
      <c r="A908" s="43">
        <v>1</v>
      </c>
      <c r="B908" s="43">
        <v>62590</v>
      </c>
      <c r="C908" s="44">
        <v>44795.538888888892</v>
      </c>
      <c r="D908" s="43">
        <v>3.27</v>
      </c>
    </row>
    <row r="909" spans="1:4">
      <c r="A909" s="43">
        <v>0</v>
      </c>
      <c r="B909" s="43">
        <v>62590</v>
      </c>
      <c r="C909" s="44">
        <v>44795.84375</v>
      </c>
      <c r="D909" s="43">
        <v>4.04</v>
      </c>
    </row>
    <row r="910" spans="1:4">
      <c r="A910" s="43">
        <v>1</v>
      </c>
      <c r="B910" s="43">
        <v>62590</v>
      </c>
      <c r="C910" s="44">
        <v>44796.072916666664</v>
      </c>
      <c r="D910" s="43">
        <v>3.73</v>
      </c>
    </row>
    <row r="911" spans="1:4">
      <c r="A911" s="43">
        <v>0</v>
      </c>
      <c r="B911" s="43">
        <v>62590</v>
      </c>
      <c r="C911" s="44">
        <v>44796.337500000001</v>
      </c>
      <c r="D911" s="43">
        <v>4.5</v>
      </c>
    </row>
    <row r="912" spans="1:4">
      <c r="A912" s="43">
        <v>1</v>
      </c>
      <c r="B912" s="43">
        <v>62590</v>
      </c>
      <c r="C912" s="44">
        <v>44796.638194444444</v>
      </c>
      <c r="D912" s="43">
        <v>2.98</v>
      </c>
    </row>
    <row r="913" spans="1:4">
      <c r="A913" s="43">
        <v>0</v>
      </c>
      <c r="B913" s="43">
        <v>62590</v>
      </c>
      <c r="C913" s="44">
        <v>44796.922222222223</v>
      </c>
      <c r="D913" s="43">
        <v>4.53</v>
      </c>
    </row>
    <row r="914" spans="1:4">
      <c r="A914" s="43">
        <v>1</v>
      </c>
      <c r="B914" s="43">
        <v>62590</v>
      </c>
      <c r="C914" s="44">
        <v>44797.154166666667</v>
      </c>
      <c r="D914" s="43">
        <v>3.29</v>
      </c>
    </row>
    <row r="915" spans="1:4">
      <c r="A915" s="43">
        <v>0</v>
      </c>
      <c r="B915" s="43">
        <v>62590</v>
      </c>
      <c r="C915" s="44">
        <v>44797.399305555555</v>
      </c>
      <c r="D915" s="43">
        <v>4.92</v>
      </c>
    </row>
    <row r="916" spans="1:4">
      <c r="A916" s="43">
        <v>1</v>
      </c>
      <c r="B916" s="43">
        <v>62590</v>
      </c>
      <c r="C916" s="44">
        <v>44797.67291666667</v>
      </c>
      <c r="D916" s="43">
        <v>2.4900000000000002</v>
      </c>
    </row>
    <row r="917" spans="1:4">
      <c r="A917" s="43">
        <v>0</v>
      </c>
      <c r="B917" s="43">
        <v>62590</v>
      </c>
      <c r="C917" s="44">
        <v>44797.939583333333</v>
      </c>
      <c r="D917" s="43">
        <v>5</v>
      </c>
    </row>
    <row r="918" spans="1:4">
      <c r="A918" s="43">
        <v>1</v>
      </c>
      <c r="B918" s="43">
        <v>62590</v>
      </c>
      <c r="C918" s="44">
        <v>44798.180555555555</v>
      </c>
      <c r="D918" s="43">
        <v>2.78</v>
      </c>
    </row>
    <row r="919" spans="1:4">
      <c r="A919" s="43">
        <v>0</v>
      </c>
      <c r="B919" s="43">
        <v>62590</v>
      </c>
      <c r="C919" s="44">
        <v>44798.429166666669</v>
      </c>
      <c r="D919" s="43">
        <v>5.39</v>
      </c>
    </row>
    <row r="920" spans="1:4">
      <c r="A920" s="43">
        <v>1</v>
      </c>
      <c r="B920" s="43">
        <v>62590</v>
      </c>
      <c r="C920" s="44">
        <v>44798.694444444445</v>
      </c>
      <c r="D920" s="43">
        <v>2.0099999999999998</v>
      </c>
    </row>
    <row r="921" spans="1:4">
      <c r="A921" s="43">
        <v>0</v>
      </c>
      <c r="B921" s="43">
        <v>62590</v>
      </c>
      <c r="C921" s="44">
        <v>44798.956250000003</v>
      </c>
      <c r="D921" s="43">
        <v>5.42</v>
      </c>
    </row>
    <row r="922" spans="1:4">
      <c r="A922" s="43">
        <v>1</v>
      </c>
      <c r="B922" s="43">
        <v>62590</v>
      </c>
      <c r="C922" s="44">
        <v>44799.200694444444</v>
      </c>
      <c r="D922" s="43">
        <v>2.2999999999999998</v>
      </c>
    </row>
    <row r="923" spans="1:4">
      <c r="A923" s="43">
        <v>0</v>
      </c>
      <c r="B923" s="43">
        <v>62590</v>
      </c>
      <c r="C923" s="44">
        <v>44799.452777777777</v>
      </c>
      <c r="D923" s="43">
        <v>5.82</v>
      </c>
    </row>
    <row r="924" spans="1:4">
      <c r="A924" s="43">
        <v>1</v>
      </c>
      <c r="B924" s="43">
        <v>62590</v>
      </c>
      <c r="C924" s="44">
        <v>44799.713194444441</v>
      </c>
      <c r="D924" s="43">
        <v>1.6</v>
      </c>
    </row>
    <row r="925" spans="1:4">
      <c r="A925" s="43">
        <v>0</v>
      </c>
      <c r="B925" s="43">
        <v>62590</v>
      </c>
      <c r="C925" s="44">
        <v>44799.973611111112</v>
      </c>
      <c r="D925" s="43">
        <v>5.8</v>
      </c>
    </row>
    <row r="926" spans="1:4">
      <c r="A926" s="43">
        <v>1</v>
      </c>
      <c r="B926" s="43">
        <v>62590</v>
      </c>
      <c r="C926" s="44">
        <v>44800.219444444447</v>
      </c>
      <c r="D926" s="43">
        <v>1.86</v>
      </c>
    </row>
    <row r="927" spans="1:4">
      <c r="A927" s="43">
        <v>0</v>
      </c>
      <c r="B927" s="43">
        <v>62590</v>
      </c>
      <c r="C927" s="44">
        <v>44800.474305555559</v>
      </c>
      <c r="D927" s="43">
        <v>6.17</v>
      </c>
    </row>
    <row r="928" spans="1:4">
      <c r="A928" s="43">
        <v>1</v>
      </c>
      <c r="B928" s="43">
        <v>62590</v>
      </c>
      <c r="C928" s="44">
        <v>44800.731249999997</v>
      </c>
      <c r="D928" s="43">
        <v>1.27</v>
      </c>
    </row>
    <row r="929" spans="1:4">
      <c r="A929" s="43">
        <v>0</v>
      </c>
      <c r="B929" s="43">
        <v>62590</v>
      </c>
      <c r="C929" s="44">
        <v>44800.990972222222</v>
      </c>
      <c r="D929" s="43">
        <v>6.12</v>
      </c>
    </row>
    <row r="930" spans="1:4">
      <c r="A930" s="43">
        <v>1</v>
      </c>
      <c r="B930" s="43">
        <v>62590</v>
      </c>
      <c r="C930" s="44">
        <v>44801.238194444442</v>
      </c>
      <c r="D930" s="43">
        <v>1.5</v>
      </c>
    </row>
    <row r="931" spans="1:4">
      <c r="A931" s="43">
        <v>0</v>
      </c>
      <c r="B931" s="43">
        <v>62590</v>
      </c>
      <c r="C931" s="44">
        <v>44801.495138888888</v>
      </c>
      <c r="D931" s="43">
        <v>6.43</v>
      </c>
    </row>
    <row r="932" spans="1:4">
      <c r="A932" s="43">
        <v>1</v>
      </c>
      <c r="B932" s="43">
        <v>62590</v>
      </c>
      <c r="C932" s="44">
        <v>44801.749305555553</v>
      </c>
      <c r="D932" s="43">
        <v>1.02</v>
      </c>
    </row>
    <row r="933" spans="1:4">
      <c r="A933" s="43">
        <v>0</v>
      </c>
      <c r="B933" s="43">
        <v>62590</v>
      </c>
      <c r="C933" s="44">
        <v>44802.010416666664</v>
      </c>
      <c r="D933" s="43">
        <v>6.38</v>
      </c>
    </row>
    <row r="934" spans="1:4">
      <c r="A934" s="43">
        <v>1</v>
      </c>
      <c r="B934" s="43">
        <v>62590</v>
      </c>
      <c r="C934" s="44">
        <v>44802.256944444445</v>
      </c>
      <c r="D934" s="43">
        <v>1.21</v>
      </c>
    </row>
    <row r="935" spans="1:4">
      <c r="A935" s="43">
        <v>0</v>
      </c>
      <c r="B935" s="43">
        <v>62590</v>
      </c>
      <c r="C935" s="44">
        <v>44802.515972222223</v>
      </c>
      <c r="D935" s="43">
        <v>6.58</v>
      </c>
    </row>
    <row r="936" spans="1:4">
      <c r="A936" s="43">
        <v>1</v>
      </c>
      <c r="B936" s="43">
        <v>62590</v>
      </c>
      <c r="C936" s="44">
        <v>44802.76666666667</v>
      </c>
      <c r="D936" s="43">
        <v>0.87</v>
      </c>
    </row>
    <row r="937" spans="1:4">
      <c r="A937" s="43">
        <v>0</v>
      </c>
      <c r="B937" s="43">
        <v>62590</v>
      </c>
      <c r="C937" s="44">
        <v>44803.02847222222</v>
      </c>
      <c r="D937" s="43">
        <v>6.57</v>
      </c>
    </row>
    <row r="938" spans="1:4">
      <c r="A938" s="43">
        <v>1</v>
      </c>
      <c r="B938" s="43">
        <v>62590</v>
      </c>
      <c r="C938" s="44">
        <v>44803.275694444441</v>
      </c>
      <c r="D938" s="43">
        <v>1.02</v>
      </c>
    </row>
    <row r="939" spans="1:4">
      <c r="A939" s="43">
        <v>0</v>
      </c>
      <c r="B939" s="43">
        <v>62590</v>
      </c>
      <c r="C939" s="44">
        <v>44803.535416666666</v>
      </c>
      <c r="D939" s="43">
        <v>6.63</v>
      </c>
    </row>
    <row r="940" spans="1:4">
      <c r="A940" s="43">
        <v>1</v>
      </c>
      <c r="B940" s="43">
        <v>62590</v>
      </c>
      <c r="C940" s="44">
        <v>44803.784722222219</v>
      </c>
      <c r="D940" s="43">
        <v>0.83</v>
      </c>
    </row>
    <row r="941" spans="1:4">
      <c r="A941" s="43">
        <v>0</v>
      </c>
      <c r="B941" s="43">
        <v>62590</v>
      </c>
      <c r="C941" s="44">
        <v>44804.04583333333</v>
      </c>
      <c r="D941" s="43">
        <v>6.67</v>
      </c>
    </row>
    <row r="942" spans="1:4">
      <c r="A942" s="43">
        <v>1</v>
      </c>
      <c r="B942" s="43">
        <v>62590</v>
      </c>
      <c r="C942" s="44">
        <v>44804.294444444444</v>
      </c>
      <c r="D942" s="43">
        <v>0.93</v>
      </c>
    </row>
    <row r="943" spans="1:4">
      <c r="A943" s="43">
        <v>0</v>
      </c>
      <c r="B943" s="43">
        <v>62590</v>
      </c>
      <c r="C943" s="44">
        <v>44804.554166666669</v>
      </c>
      <c r="D943" s="43">
        <v>6.56</v>
      </c>
    </row>
    <row r="944" spans="1:4">
      <c r="A944" s="43">
        <v>1</v>
      </c>
      <c r="B944" s="43">
        <v>62590</v>
      </c>
      <c r="C944" s="44">
        <v>44804.802083333336</v>
      </c>
      <c r="D944" s="43">
        <v>0.92</v>
      </c>
    </row>
    <row r="945" spans="1:4">
      <c r="A945" s="43">
        <v>0</v>
      </c>
      <c r="B945" s="43">
        <v>62590</v>
      </c>
      <c r="C945" s="44">
        <v>44805.0625</v>
      </c>
      <c r="D945" s="43">
        <v>6.68</v>
      </c>
    </row>
    <row r="946" spans="1:4">
      <c r="A946" s="43">
        <v>1</v>
      </c>
      <c r="B946" s="43">
        <v>62590</v>
      </c>
      <c r="C946" s="44">
        <v>44805.313888888886</v>
      </c>
      <c r="D946" s="43">
        <v>0.98</v>
      </c>
    </row>
    <row r="947" spans="1:4">
      <c r="A947" s="43">
        <v>0</v>
      </c>
      <c r="B947" s="43">
        <v>62590</v>
      </c>
      <c r="C947" s="44">
        <v>44805.572916666664</v>
      </c>
      <c r="D947" s="43">
        <v>6.38</v>
      </c>
    </row>
    <row r="948" spans="1:4">
      <c r="A948" s="43">
        <v>1</v>
      </c>
      <c r="B948" s="43">
        <v>62590</v>
      </c>
      <c r="C948" s="44">
        <v>44805.820833333331</v>
      </c>
      <c r="D948" s="43">
        <v>1.1399999999999999</v>
      </c>
    </row>
    <row r="949" spans="1:4">
      <c r="A949" s="43">
        <v>0</v>
      </c>
      <c r="B949" s="43">
        <v>62590</v>
      </c>
      <c r="C949" s="44">
        <v>44806.078472222223</v>
      </c>
      <c r="D949" s="43">
        <v>6.58</v>
      </c>
    </row>
    <row r="950" spans="1:4">
      <c r="A950" s="43">
        <v>1</v>
      </c>
      <c r="B950" s="43">
        <v>62590</v>
      </c>
      <c r="C950" s="44">
        <v>44806.333333333336</v>
      </c>
      <c r="D950" s="43">
        <v>1.1599999999999999</v>
      </c>
    </row>
    <row r="951" spans="1:4">
      <c r="A951" s="43">
        <v>0</v>
      </c>
      <c r="B951" s="43">
        <v>62590</v>
      </c>
      <c r="C951" s="44">
        <v>44806.59097222222</v>
      </c>
      <c r="D951" s="43">
        <v>6.08</v>
      </c>
    </row>
    <row r="952" spans="1:4">
      <c r="A952" s="43">
        <v>1</v>
      </c>
      <c r="B952" s="43">
        <v>62590</v>
      </c>
      <c r="C952" s="44">
        <v>44806.838888888888</v>
      </c>
      <c r="D952" s="43">
        <v>1.5</v>
      </c>
    </row>
    <row r="953" spans="1:4">
      <c r="A953" s="43">
        <v>0</v>
      </c>
      <c r="B953" s="43">
        <v>62590</v>
      </c>
      <c r="C953" s="44">
        <v>44807.095833333333</v>
      </c>
      <c r="D953" s="43">
        <v>6.36</v>
      </c>
    </row>
    <row r="954" spans="1:4">
      <c r="A954" s="43">
        <v>1</v>
      </c>
      <c r="B954" s="43">
        <v>62590</v>
      </c>
      <c r="C954" s="44">
        <v>44807.354861111111</v>
      </c>
      <c r="D954" s="43">
        <v>1.5</v>
      </c>
    </row>
    <row r="955" spans="1:4">
      <c r="A955" s="43">
        <v>0</v>
      </c>
      <c r="B955" s="43">
        <v>62590</v>
      </c>
      <c r="C955" s="44">
        <v>44807.61041666667</v>
      </c>
      <c r="D955" s="43">
        <v>5.66</v>
      </c>
    </row>
    <row r="956" spans="1:4">
      <c r="A956" s="43">
        <v>1</v>
      </c>
      <c r="B956" s="43">
        <v>62590</v>
      </c>
      <c r="C956" s="44">
        <v>44807.857638888891</v>
      </c>
      <c r="D956" s="43">
        <v>1.98</v>
      </c>
    </row>
    <row r="957" spans="1:4">
      <c r="A957" s="43">
        <v>0</v>
      </c>
      <c r="B957" s="43">
        <v>62590</v>
      </c>
      <c r="C957" s="44">
        <v>44808.115277777775</v>
      </c>
      <c r="D957" s="43">
        <v>6.01</v>
      </c>
    </row>
    <row r="958" spans="1:4">
      <c r="A958" s="43">
        <v>1</v>
      </c>
      <c r="B958" s="43">
        <v>62590</v>
      </c>
      <c r="C958" s="44">
        <v>44808.379166666666</v>
      </c>
      <c r="D958" s="43">
        <v>1.99</v>
      </c>
    </row>
    <row r="959" spans="1:4">
      <c r="A959" s="43">
        <v>0</v>
      </c>
      <c r="B959" s="43">
        <v>62590</v>
      </c>
      <c r="C959" s="44">
        <v>44808.633333333331</v>
      </c>
      <c r="D959" s="43">
        <v>5.12</v>
      </c>
    </row>
    <row r="960" spans="1:4">
      <c r="A960" s="43">
        <v>1</v>
      </c>
      <c r="B960" s="43">
        <v>62590</v>
      </c>
      <c r="C960" s="44">
        <v>44808.878472222219</v>
      </c>
      <c r="D960" s="43">
        <v>2.56</v>
      </c>
    </row>
    <row r="961" spans="1:4">
      <c r="A961" s="43">
        <v>0</v>
      </c>
      <c r="B961" s="43">
        <v>62590</v>
      </c>
      <c r="C961" s="44">
        <v>44809.13958333333</v>
      </c>
      <c r="D961" s="43">
        <v>5.51</v>
      </c>
    </row>
    <row r="962" spans="1:4">
      <c r="A962" s="43">
        <v>1</v>
      </c>
      <c r="B962" s="43">
        <v>62590</v>
      </c>
      <c r="C962" s="44">
        <v>44809.412499999999</v>
      </c>
      <c r="D962" s="43">
        <v>2.59</v>
      </c>
    </row>
    <row r="963" spans="1:4">
      <c r="A963" s="43">
        <v>0</v>
      </c>
      <c r="B963" s="43">
        <v>62590</v>
      </c>
      <c r="C963" s="44">
        <v>44809.666666666664</v>
      </c>
      <c r="D963" s="43">
        <v>4.5</v>
      </c>
    </row>
    <row r="964" spans="1:4">
      <c r="A964" s="43">
        <v>1</v>
      </c>
      <c r="B964" s="43">
        <v>62590</v>
      </c>
      <c r="C964" s="44">
        <v>44809.90625</v>
      </c>
      <c r="D964" s="43">
        <v>3.21</v>
      </c>
    </row>
    <row r="965" spans="1:4">
      <c r="A965" s="43">
        <v>0</v>
      </c>
      <c r="B965" s="43">
        <v>62590</v>
      </c>
      <c r="C965" s="44">
        <v>44810.182638888888</v>
      </c>
      <c r="D965" s="43">
        <v>4.93</v>
      </c>
    </row>
    <row r="966" spans="1:4">
      <c r="A966" s="43">
        <v>1</v>
      </c>
      <c r="B966" s="43">
        <v>62590</v>
      </c>
      <c r="C966" s="44">
        <v>44810.508333333331</v>
      </c>
      <c r="D966" s="43">
        <v>3.06</v>
      </c>
    </row>
    <row r="967" spans="1:4">
      <c r="A967" s="43">
        <v>0</v>
      </c>
      <c r="B967" s="43">
        <v>62590</v>
      </c>
      <c r="C967" s="44">
        <v>44810.802083333336</v>
      </c>
      <c r="D967" s="43">
        <v>4.1100000000000003</v>
      </c>
    </row>
    <row r="968" spans="1:4">
      <c r="A968" s="43">
        <v>1</v>
      </c>
      <c r="B968" s="43">
        <v>62590</v>
      </c>
      <c r="C968" s="44">
        <v>44811.036805555559</v>
      </c>
      <c r="D968" s="43">
        <v>3.64</v>
      </c>
    </row>
    <row r="969" spans="1:4">
      <c r="A969" s="43">
        <v>0</v>
      </c>
      <c r="B969" s="43">
        <v>62590</v>
      </c>
      <c r="C969" s="44">
        <v>44811.3125</v>
      </c>
      <c r="D969" s="43">
        <v>4.72</v>
      </c>
    </row>
    <row r="970" spans="1:4">
      <c r="A970" s="43">
        <v>1</v>
      </c>
      <c r="B970" s="43">
        <v>62590</v>
      </c>
      <c r="C970" s="44">
        <v>44811.614583333336</v>
      </c>
      <c r="D970" s="43">
        <v>2.79</v>
      </c>
    </row>
    <row r="971" spans="1:4">
      <c r="A971" s="43">
        <v>0</v>
      </c>
      <c r="B971" s="43">
        <v>62590</v>
      </c>
      <c r="C971" s="44">
        <v>44811.902777777781</v>
      </c>
      <c r="D971" s="43">
        <v>4.6900000000000004</v>
      </c>
    </row>
    <row r="972" spans="1:4">
      <c r="A972" s="43">
        <v>1</v>
      </c>
      <c r="B972" s="43">
        <v>62590</v>
      </c>
      <c r="C972" s="44">
        <v>44812.136111111111</v>
      </c>
      <c r="D972" s="43">
        <v>3.12</v>
      </c>
    </row>
    <row r="973" spans="1:4">
      <c r="A973" s="43">
        <v>0</v>
      </c>
      <c r="B973" s="43">
        <v>62590</v>
      </c>
      <c r="C973" s="44">
        <v>44812.39166666667</v>
      </c>
      <c r="D973" s="43">
        <v>5.27</v>
      </c>
    </row>
    <row r="974" spans="1:4">
      <c r="A974" s="43">
        <v>1</v>
      </c>
      <c r="B974" s="43">
        <v>62590</v>
      </c>
      <c r="C974" s="44">
        <v>44812.662499999999</v>
      </c>
      <c r="D974" s="43">
        <v>2.11</v>
      </c>
    </row>
    <row r="975" spans="1:4">
      <c r="A975" s="43">
        <v>0</v>
      </c>
      <c r="B975" s="43">
        <v>62590</v>
      </c>
      <c r="C975" s="44">
        <v>44812.930555555555</v>
      </c>
      <c r="D975" s="43">
        <v>5.38</v>
      </c>
    </row>
    <row r="976" spans="1:4">
      <c r="A976" s="43">
        <v>1</v>
      </c>
      <c r="B976" s="43">
        <v>62590</v>
      </c>
      <c r="C976" s="44">
        <v>44813.17291666667</v>
      </c>
      <c r="D976" s="43">
        <v>2.3199999999999998</v>
      </c>
    </row>
    <row r="977" spans="1:4">
      <c r="A977" s="43">
        <v>0</v>
      </c>
      <c r="B977" s="43">
        <v>62590</v>
      </c>
      <c r="C977" s="44">
        <v>44813.429861111108</v>
      </c>
      <c r="D977" s="43">
        <v>5.94</v>
      </c>
    </row>
    <row r="978" spans="1:4">
      <c r="A978" s="43">
        <v>1</v>
      </c>
      <c r="B978" s="43">
        <v>62590</v>
      </c>
      <c r="C978" s="44">
        <v>44813.689583333333</v>
      </c>
      <c r="D978" s="43">
        <v>1.45</v>
      </c>
    </row>
    <row r="979" spans="1:4">
      <c r="A979" s="43">
        <v>0</v>
      </c>
      <c r="B979" s="43">
        <v>62590</v>
      </c>
      <c r="C979" s="44">
        <v>44813.954861111109</v>
      </c>
      <c r="D979" s="43">
        <v>6.02</v>
      </c>
    </row>
    <row r="980" spans="1:4">
      <c r="A980" s="43">
        <v>1</v>
      </c>
      <c r="B980" s="43">
        <v>62590</v>
      </c>
      <c r="C980" s="44">
        <v>44814.199305555558</v>
      </c>
      <c r="D980" s="43">
        <v>1.57</v>
      </c>
    </row>
    <row r="981" spans="1:4">
      <c r="A981" s="43">
        <v>0</v>
      </c>
      <c r="B981" s="43">
        <v>62590</v>
      </c>
      <c r="C981" s="44">
        <v>44814.459027777775</v>
      </c>
      <c r="D981" s="43">
        <v>6.49</v>
      </c>
    </row>
    <row r="982" spans="1:4">
      <c r="A982" s="43">
        <v>1</v>
      </c>
      <c r="B982" s="43">
        <v>62590</v>
      </c>
      <c r="C982" s="44">
        <v>44814.713888888888</v>
      </c>
      <c r="D982" s="43">
        <v>0.93</v>
      </c>
    </row>
    <row r="983" spans="1:4">
      <c r="A983" s="43">
        <v>0</v>
      </c>
      <c r="B983" s="43">
        <v>62590</v>
      </c>
      <c r="C983" s="44">
        <v>44814.977777777778</v>
      </c>
      <c r="D983" s="43">
        <v>6.54</v>
      </c>
    </row>
    <row r="984" spans="1:4">
      <c r="A984" s="43">
        <v>1</v>
      </c>
      <c r="B984" s="43">
        <v>62590</v>
      </c>
      <c r="C984" s="44">
        <v>44815.224305555559</v>
      </c>
      <c r="D984" s="43">
        <v>0.97</v>
      </c>
    </row>
    <row r="985" spans="1:4">
      <c r="A985" s="43">
        <v>0</v>
      </c>
      <c r="B985" s="43">
        <v>62590</v>
      </c>
      <c r="C985" s="44">
        <v>44815.486111111109</v>
      </c>
      <c r="D985" s="43">
        <v>6.84</v>
      </c>
    </row>
    <row r="986" spans="1:4">
      <c r="A986" s="43">
        <v>1</v>
      </c>
      <c r="B986" s="43">
        <v>62590</v>
      </c>
      <c r="C986" s="44">
        <v>44815.736805555556</v>
      </c>
      <c r="D986" s="43">
        <v>0.59</v>
      </c>
    </row>
    <row r="987" spans="1:4">
      <c r="A987" s="43">
        <v>0</v>
      </c>
      <c r="B987" s="43">
        <v>62590</v>
      </c>
      <c r="C987" s="44">
        <v>44816</v>
      </c>
      <c r="D987" s="43">
        <v>6.9</v>
      </c>
    </row>
    <row r="988" spans="1:4">
      <c r="A988" s="43">
        <v>1</v>
      </c>
      <c r="B988" s="43">
        <v>62590</v>
      </c>
      <c r="C988" s="44">
        <v>44816.247916666667</v>
      </c>
      <c r="D988" s="43">
        <v>0.57999999999999996</v>
      </c>
    </row>
    <row r="989" spans="1:4">
      <c r="A989" s="43">
        <v>0</v>
      </c>
      <c r="B989" s="43">
        <v>62590</v>
      </c>
      <c r="C989" s="44">
        <v>44816.510416666664</v>
      </c>
      <c r="D989" s="43">
        <v>6.98</v>
      </c>
    </row>
    <row r="990" spans="1:4">
      <c r="A990" s="43">
        <v>1</v>
      </c>
      <c r="B990" s="43">
        <v>62590</v>
      </c>
      <c r="C990" s="44">
        <v>44816.759027777778</v>
      </c>
      <c r="D990" s="43">
        <v>0.47</v>
      </c>
    </row>
    <row r="991" spans="1:4">
      <c r="A991" s="43">
        <v>0</v>
      </c>
      <c r="B991" s="43">
        <v>62590</v>
      </c>
      <c r="C991" s="44">
        <v>44817.021527777775</v>
      </c>
      <c r="D991" s="43">
        <v>7.07</v>
      </c>
    </row>
    <row r="992" spans="1:4">
      <c r="A992" s="43">
        <v>1</v>
      </c>
      <c r="B992" s="43">
        <v>62590</v>
      </c>
      <c r="C992" s="44">
        <v>44817.270833333336</v>
      </c>
      <c r="D992" s="43">
        <v>0.43</v>
      </c>
    </row>
    <row r="993" spans="1:4">
      <c r="A993" s="43">
        <v>0</v>
      </c>
      <c r="B993" s="43">
        <v>62590</v>
      </c>
      <c r="C993" s="44">
        <v>44817.532638888886</v>
      </c>
      <c r="D993" s="43">
        <v>6.93</v>
      </c>
    </row>
    <row r="994" spans="1:4">
      <c r="A994" s="43">
        <v>1</v>
      </c>
      <c r="B994" s="43">
        <v>62590</v>
      </c>
      <c r="C994" s="44">
        <v>44817.779861111114</v>
      </c>
      <c r="D994" s="43">
        <v>0.56000000000000005</v>
      </c>
    </row>
    <row r="995" spans="1:4">
      <c r="A995" s="43">
        <v>0</v>
      </c>
      <c r="B995" s="43">
        <v>62590</v>
      </c>
      <c r="C995" s="44">
        <v>44818.040972222225</v>
      </c>
      <c r="D995" s="43">
        <v>7.07</v>
      </c>
    </row>
    <row r="996" spans="1:4">
      <c r="A996" s="43">
        <v>1</v>
      </c>
      <c r="B996" s="43">
        <v>62590</v>
      </c>
      <c r="C996" s="44">
        <v>44818.291666666664</v>
      </c>
      <c r="D996" s="43">
        <v>0.51</v>
      </c>
    </row>
    <row r="997" spans="1:4">
      <c r="A997" s="43">
        <v>0</v>
      </c>
      <c r="B997" s="43">
        <v>62590</v>
      </c>
      <c r="C997" s="44">
        <v>44818.552083333336</v>
      </c>
      <c r="D997" s="43">
        <v>6.71</v>
      </c>
    </row>
    <row r="998" spans="1:4">
      <c r="A998" s="43">
        <v>1</v>
      </c>
      <c r="B998" s="43">
        <v>62590</v>
      </c>
      <c r="C998" s="44">
        <v>44818.798611111109</v>
      </c>
      <c r="D998" s="43">
        <v>0.82</v>
      </c>
    </row>
    <row r="999" spans="1:4">
      <c r="A999" s="43">
        <v>0</v>
      </c>
      <c r="B999" s="43">
        <v>62590</v>
      </c>
      <c r="C999" s="44">
        <v>44819.058333333334</v>
      </c>
      <c r="D999" s="43">
        <v>6.92</v>
      </c>
    </row>
    <row r="1000" spans="1:4">
      <c r="A1000" s="43">
        <v>1</v>
      </c>
      <c r="B1000" s="43">
        <v>62590</v>
      </c>
      <c r="C1000" s="44">
        <v>44819.311805555553</v>
      </c>
      <c r="D1000" s="43">
        <v>0.77</v>
      </c>
    </row>
    <row r="1001" spans="1:4">
      <c r="A1001" s="43">
        <v>0</v>
      </c>
      <c r="B1001" s="43">
        <v>62590</v>
      </c>
      <c r="C1001" s="44">
        <v>44819.570833333331</v>
      </c>
      <c r="D1001" s="43">
        <v>6.38</v>
      </c>
    </row>
    <row r="1002" spans="1:4">
      <c r="A1002" s="43">
        <v>1</v>
      </c>
      <c r="B1002" s="43">
        <v>62590</v>
      </c>
      <c r="C1002" s="44">
        <v>44819.816666666666</v>
      </c>
      <c r="D1002" s="43">
        <v>1.22</v>
      </c>
    </row>
    <row r="1003" spans="1:4">
      <c r="A1003" s="43">
        <v>0</v>
      </c>
      <c r="B1003" s="43">
        <v>62590</v>
      </c>
      <c r="C1003" s="44">
        <v>44820.074999999997</v>
      </c>
      <c r="D1003" s="43">
        <v>6.64</v>
      </c>
    </row>
    <row r="1004" spans="1:4">
      <c r="A1004" s="43">
        <v>1</v>
      </c>
      <c r="B1004" s="43">
        <v>62590</v>
      </c>
      <c r="C1004" s="44">
        <v>44820.330555555556</v>
      </c>
      <c r="D1004" s="43">
        <v>1.17</v>
      </c>
    </row>
    <row r="1005" spans="1:4">
      <c r="A1005" s="43">
        <v>0</v>
      </c>
      <c r="B1005" s="43">
        <v>62590</v>
      </c>
      <c r="C1005" s="44">
        <v>44820.587500000001</v>
      </c>
      <c r="D1005" s="43">
        <v>5.96</v>
      </c>
    </row>
    <row r="1006" spans="1:4">
      <c r="A1006" s="43">
        <v>1</v>
      </c>
      <c r="B1006" s="43">
        <v>62590</v>
      </c>
      <c r="C1006" s="44">
        <v>44820.833333333336</v>
      </c>
      <c r="D1006" s="43">
        <v>1.7</v>
      </c>
    </row>
    <row r="1007" spans="1:4">
      <c r="A1007" s="43">
        <v>0</v>
      </c>
      <c r="B1007" s="43">
        <v>62590</v>
      </c>
      <c r="C1007" s="44">
        <v>44821.09097222222</v>
      </c>
      <c r="D1007" s="43">
        <v>6.24</v>
      </c>
    </row>
    <row r="1008" spans="1:4">
      <c r="A1008" s="43">
        <v>1</v>
      </c>
      <c r="B1008" s="43">
        <v>62590</v>
      </c>
      <c r="C1008" s="44">
        <v>44821.347916666666</v>
      </c>
      <c r="D1008" s="43">
        <v>1.68</v>
      </c>
    </row>
    <row r="1009" spans="1:4">
      <c r="A1009" s="43">
        <v>0</v>
      </c>
      <c r="B1009" s="43">
        <v>62590</v>
      </c>
      <c r="C1009" s="44">
        <v>44821.604166666664</v>
      </c>
      <c r="D1009" s="43">
        <v>5.49</v>
      </c>
    </row>
    <row r="1010" spans="1:4">
      <c r="A1010" s="43">
        <v>1</v>
      </c>
      <c r="B1010" s="43">
        <v>62590</v>
      </c>
      <c r="C1010" s="44">
        <v>44821.847916666666</v>
      </c>
      <c r="D1010" s="43">
        <v>2.25</v>
      </c>
    </row>
    <row r="1011" spans="1:4">
      <c r="A1011" s="43">
        <v>0</v>
      </c>
      <c r="B1011" s="43">
        <v>62590</v>
      </c>
      <c r="C1011" s="44">
        <v>44822.105555555558</v>
      </c>
      <c r="D1011" s="43">
        <v>5.75</v>
      </c>
    </row>
    <row r="1012" spans="1:4">
      <c r="A1012" s="43">
        <v>1</v>
      </c>
      <c r="B1012" s="43">
        <v>62590</v>
      </c>
      <c r="C1012" s="44">
        <v>44822.365277777775</v>
      </c>
      <c r="D1012" s="43">
        <v>2.25</v>
      </c>
    </row>
    <row r="1013" spans="1:4">
      <c r="A1013" s="43">
        <v>0</v>
      </c>
      <c r="B1013" s="43">
        <v>62590</v>
      </c>
      <c r="C1013" s="44">
        <v>44822.620138888888</v>
      </c>
      <c r="D1013" s="43">
        <v>4.96</v>
      </c>
    </row>
    <row r="1014" spans="1:4">
      <c r="A1014" s="43">
        <v>1</v>
      </c>
      <c r="B1014" s="43">
        <v>62590</v>
      </c>
      <c r="C1014" s="44">
        <v>44822.86041666667</v>
      </c>
      <c r="D1014" s="43">
        <v>2.82</v>
      </c>
    </row>
    <row r="1015" spans="1:4">
      <c r="A1015" s="43">
        <v>0</v>
      </c>
      <c r="B1015" s="43">
        <v>62590</v>
      </c>
      <c r="C1015" s="44">
        <v>44823.120833333334</v>
      </c>
      <c r="D1015" s="43">
        <v>5.2</v>
      </c>
    </row>
    <row r="1016" spans="1:4">
      <c r="A1016" s="43">
        <v>1</v>
      </c>
      <c r="B1016" s="43">
        <v>62590</v>
      </c>
      <c r="C1016" s="44">
        <v>44823.385416666664</v>
      </c>
      <c r="D1016" s="43">
        <v>2.87</v>
      </c>
    </row>
    <row r="1017" spans="1:4">
      <c r="A1017" s="43">
        <v>0</v>
      </c>
      <c r="B1017" s="43">
        <v>62590</v>
      </c>
      <c r="C1017" s="44">
        <v>44823.638888888891</v>
      </c>
      <c r="D1017" s="43">
        <v>4.4000000000000004</v>
      </c>
    </row>
    <row r="1018" spans="1:4">
      <c r="A1018" s="43">
        <v>1</v>
      </c>
      <c r="B1018" s="43">
        <v>62590</v>
      </c>
      <c r="C1018" s="44">
        <v>44823.866666666669</v>
      </c>
      <c r="D1018" s="43">
        <v>3.4</v>
      </c>
    </row>
    <row r="1019" spans="1:4">
      <c r="A1019" s="43">
        <v>0</v>
      </c>
      <c r="B1019" s="43">
        <v>62590</v>
      </c>
      <c r="C1019" s="44">
        <v>44824.138194444444</v>
      </c>
      <c r="D1019" s="43">
        <v>4.5999999999999996</v>
      </c>
    </row>
    <row r="1020" spans="1:4">
      <c r="A1020" s="43">
        <v>1</v>
      </c>
      <c r="B1020" s="43">
        <v>62590</v>
      </c>
      <c r="C1020" s="44">
        <v>44824.42291666667</v>
      </c>
      <c r="D1020" s="43">
        <v>3.48</v>
      </c>
    </row>
    <row r="1021" spans="1:4">
      <c r="A1021" s="43">
        <v>0</v>
      </c>
      <c r="B1021" s="43">
        <v>62590</v>
      </c>
      <c r="C1021" s="44">
        <v>44824.961805555555</v>
      </c>
      <c r="D1021" s="43">
        <v>4.05</v>
      </c>
    </row>
    <row r="1022" spans="1:4">
      <c r="A1022" s="43">
        <v>1</v>
      </c>
      <c r="B1022" s="43">
        <v>62590</v>
      </c>
      <c r="C1022" s="44">
        <v>44825.064583333333</v>
      </c>
      <c r="D1022" s="43">
        <v>3.97</v>
      </c>
    </row>
    <row r="1023" spans="1:4">
      <c r="A1023" s="43">
        <v>0</v>
      </c>
      <c r="B1023" s="43">
        <v>62590</v>
      </c>
      <c r="C1023" s="44">
        <v>44825.330555555556</v>
      </c>
      <c r="D1023" s="43">
        <v>4.22</v>
      </c>
    </row>
    <row r="1024" spans="1:4">
      <c r="A1024" s="43">
        <v>1</v>
      </c>
      <c r="B1024" s="43">
        <v>62590</v>
      </c>
      <c r="C1024" s="44">
        <v>44825.638194444444</v>
      </c>
      <c r="D1024" s="43">
        <v>3.21</v>
      </c>
    </row>
    <row r="1025" spans="1:4">
      <c r="A1025" s="43">
        <v>0</v>
      </c>
      <c r="B1025" s="43">
        <v>62590</v>
      </c>
      <c r="C1025" s="44">
        <v>44825.92291666667</v>
      </c>
      <c r="D1025" s="43">
        <v>4.53</v>
      </c>
    </row>
    <row r="1026" spans="1:4">
      <c r="A1026" s="43">
        <v>1</v>
      </c>
      <c r="B1026" s="43">
        <v>62590</v>
      </c>
      <c r="C1026" s="44">
        <v>44826.15347222222</v>
      </c>
      <c r="D1026" s="43">
        <v>3.39</v>
      </c>
    </row>
    <row r="1027" spans="1:4">
      <c r="A1027" s="43">
        <v>0</v>
      </c>
      <c r="B1027" s="43">
        <v>62590</v>
      </c>
      <c r="C1027" s="44">
        <v>44826.397916666669</v>
      </c>
      <c r="D1027" s="43">
        <v>4.76</v>
      </c>
    </row>
    <row r="1028" spans="1:4">
      <c r="A1028" s="43">
        <v>1</v>
      </c>
      <c r="B1028" s="43">
        <v>62590</v>
      </c>
      <c r="C1028" s="44">
        <v>44826.661805555559</v>
      </c>
      <c r="D1028" s="43">
        <v>2.66</v>
      </c>
    </row>
    <row r="1029" spans="1:4">
      <c r="A1029" s="43">
        <v>0</v>
      </c>
      <c r="B1029" s="43">
        <v>62590</v>
      </c>
      <c r="C1029" s="44">
        <v>44826.927083333336</v>
      </c>
      <c r="D1029" s="43">
        <v>5.04</v>
      </c>
    </row>
    <row r="1030" spans="1:4">
      <c r="A1030" s="43">
        <v>1</v>
      </c>
      <c r="B1030" s="43">
        <v>62590</v>
      </c>
      <c r="C1030" s="44">
        <v>44827.169444444444</v>
      </c>
      <c r="D1030" s="43">
        <v>2.8</v>
      </c>
    </row>
    <row r="1031" spans="1:4">
      <c r="A1031" s="43">
        <v>0</v>
      </c>
      <c r="B1031" s="43">
        <v>62590</v>
      </c>
      <c r="C1031" s="44">
        <v>44827.420138888891</v>
      </c>
      <c r="D1031" s="43">
        <v>5.32</v>
      </c>
    </row>
    <row r="1032" spans="1:4">
      <c r="A1032" s="43">
        <v>1</v>
      </c>
      <c r="B1032" s="43">
        <v>62590</v>
      </c>
      <c r="C1032" s="44">
        <v>44827.678472222222</v>
      </c>
      <c r="D1032" s="43">
        <v>2.15</v>
      </c>
    </row>
    <row r="1033" spans="1:4">
      <c r="A1033" s="43">
        <v>0</v>
      </c>
      <c r="B1033" s="43">
        <v>62590</v>
      </c>
      <c r="C1033" s="44">
        <v>44827.939583333333</v>
      </c>
      <c r="D1033" s="43">
        <v>5.53</v>
      </c>
    </row>
    <row r="1034" spans="1:4">
      <c r="A1034" s="43">
        <v>1</v>
      </c>
      <c r="B1034" s="43">
        <v>62590</v>
      </c>
      <c r="C1034" s="44">
        <v>44828.186111111114</v>
      </c>
      <c r="D1034" s="43">
        <v>2.23</v>
      </c>
    </row>
    <row r="1035" spans="1:4">
      <c r="A1035" s="43">
        <v>0</v>
      </c>
      <c r="B1035" s="43">
        <v>62590</v>
      </c>
      <c r="C1035" s="44">
        <v>44828.44027777778</v>
      </c>
      <c r="D1035" s="43">
        <v>5.81</v>
      </c>
    </row>
    <row r="1036" spans="1:4">
      <c r="A1036" s="43">
        <v>1</v>
      </c>
      <c r="B1036" s="43">
        <v>62590</v>
      </c>
      <c r="C1036" s="44">
        <v>44828.695138888892</v>
      </c>
      <c r="D1036" s="43">
        <v>1.69</v>
      </c>
    </row>
    <row r="1037" spans="1:4">
      <c r="A1037" s="43">
        <v>0</v>
      </c>
      <c r="B1037" s="43">
        <v>62590</v>
      </c>
      <c r="C1037" s="44">
        <v>44828.954861111109</v>
      </c>
      <c r="D1037" s="43">
        <v>5.98</v>
      </c>
    </row>
    <row r="1038" spans="1:4">
      <c r="A1038" s="43">
        <v>1</v>
      </c>
      <c r="B1038" s="43">
        <v>62590</v>
      </c>
      <c r="C1038" s="44">
        <v>44829.202777777777</v>
      </c>
      <c r="D1038" s="43">
        <v>1.7</v>
      </c>
    </row>
    <row r="1039" spans="1:4">
      <c r="A1039" s="43">
        <v>0</v>
      </c>
      <c r="B1039" s="43">
        <v>62590</v>
      </c>
      <c r="C1039" s="44">
        <v>44829.459722222222</v>
      </c>
      <c r="D1039" s="43">
        <v>6.22</v>
      </c>
    </row>
    <row r="1040" spans="1:4">
      <c r="A1040" s="43">
        <v>1</v>
      </c>
      <c r="B1040" s="43">
        <v>62590</v>
      </c>
      <c r="C1040" s="44">
        <v>44829.711111111108</v>
      </c>
      <c r="D1040" s="43">
        <v>1.3</v>
      </c>
    </row>
    <row r="1041" spans="1:4">
      <c r="A1041" s="43">
        <v>0</v>
      </c>
      <c r="B1041" s="43">
        <v>62590</v>
      </c>
      <c r="C1041" s="44">
        <v>44829.97152777778</v>
      </c>
      <c r="D1041" s="43">
        <v>6.38</v>
      </c>
    </row>
    <row r="1042" spans="1:4">
      <c r="A1042" s="43">
        <v>1</v>
      </c>
      <c r="B1042" s="43">
        <v>62590</v>
      </c>
      <c r="C1042" s="44">
        <v>44830.220833333333</v>
      </c>
      <c r="D1042" s="43">
        <v>1.23</v>
      </c>
    </row>
    <row r="1043" spans="1:4">
      <c r="A1043" s="43">
        <v>0</v>
      </c>
      <c r="B1043" s="43">
        <v>62590</v>
      </c>
      <c r="C1043" s="44">
        <v>44830.479861111111</v>
      </c>
      <c r="D1043" s="43">
        <v>6.52</v>
      </c>
    </row>
    <row r="1044" spans="1:4">
      <c r="A1044" s="43">
        <v>1</v>
      </c>
      <c r="B1044" s="43">
        <v>62590</v>
      </c>
      <c r="C1044" s="44">
        <v>44830.729166666664</v>
      </c>
      <c r="D1044" s="43">
        <v>1.01</v>
      </c>
    </row>
    <row r="1045" spans="1:4">
      <c r="A1045" s="43">
        <v>0</v>
      </c>
      <c r="B1045" s="43">
        <v>62590</v>
      </c>
      <c r="C1045" s="44">
        <v>44830.989583333336</v>
      </c>
      <c r="D1045" s="43">
        <v>6.69</v>
      </c>
    </row>
    <row r="1046" spans="1:4">
      <c r="A1046" s="43">
        <v>1</v>
      </c>
      <c r="B1046" s="43">
        <v>62590</v>
      </c>
      <c r="C1046" s="44">
        <v>44831.239583333336</v>
      </c>
      <c r="D1046" s="43">
        <v>0.86</v>
      </c>
    </row>
    <row r="1047" spans="1:4">
      <c r="A1047" s="43">
        <v>0</v>
      </c>
      <c r="B1047" s="43">
        <v>62590</v>
      </c>
      <c r="C1047" s="44">
        <v>44831.5</v>
      </c>
      <c r="D1047" s="43">
        <v>6.71</v>
      </c>
    </row>
    <row r="1048" spans="1:4">
      <c r="A1048" s="43">
        <v>1</v>
      </c>
      <c r="B1048" s="43">
        <v>62590</v>
      </c>
      <c r="C1048" s="44">
        <v>44831.74722222222</v>
      </c>
      <c r="D1048" s="43">
        <v>0.83</v>
      </c>
    </row>
    <row r="1049" spans="1:4">
      <c r="A1049" s="43">
        <v>0</v>
      </c>
      <c r="B1049" s="43">
        <v>62590</v>
      </c>
      <c r="C1049" s="44">
        <v>44832.007638888892</v>
      </c>
      <c r="D1049" s="43">
        <v>6.91</v>
      </c>
    </row>
    <row r="1050" spans="1:4">
      <c r="A1050" s="43">
        <v>1</v>
      </c>
      <c r="B1050" s="43">
        <v>62590</v>
      </c>
      <c r="C1050" s="44">
        <v>44832.258333333331</v>
      </c>
      <c r="D1050" s="43">
        <v>0.61</v>
      </c>
    </row>
    <row r="1051" spans="1:4">
      <c r="A1051" s="43">
        <v>0</v>
      </c>
      <c r="B1051" s="43">
        <v>62590</v>
      </c>
      <c r="C1051" s="44">
        <v>44832.520138888889</v>
      </c>
      <c r="D1051" s="43">
        <v>6.76</v>
      </c>
    </row>
    <row r="1052" spans="1:4">
      <c r="A1052" s="43">
        <v>1</v>
      </c>
      <c r="B1052" s="43">
        <v>62590</v>
      </c>
      <c r="C1052" s="44">
        <v>44832.765277777777</v>
      </c>
      <c r="D1052" s="43">
        <v>0.79</v>
      </c>
    </row>
    <row r="1053" spans="1:4">
      <c r="A1053" s="43">
        <v>0</v>
      </c>
      <c r="B1053" s="43">
        <v>62590</v>
      </c>
      <c r="C1053" s="44">
        <v>44833.025000000001</v>
      </c>
      <c r="D1053" s="43">
        <v>7.02</v>
      </c>
    </row>
    <row r="1054" spans="1:4">
      <c r="A1054" s="43">
        <v>1</v>
      </c>
      <c r="B1054" s="43">
        <v>62590</v>
      </c>
      <c r="C1054" s="44">
        <v>44833.277777777781</v>
      </c>
      <c r="D1054" s="43">
        <v>0.52</v>
      </c>
    </row>
    <row r="1055" spans="1:4">
      <c r="A1055" s="43">
        <v>0</v>
      </c>
      <c r="B1055" s="43">
        <v>62590</v>
      </c>
      <c r="C1055" s="44">
        <v>44833.538888888892</v>
      </c>
      <c r="D1055" s="43">
        <v>6.68</v>
      </c>
    </row>
    <row r="1056" spans="1:4">
      <c r="A1056" s="43">
        <v>1</v>
      </c>
      <c r="B1056" s="43">
        <v>62590</v>
      </c>
      <c r="C1056" s="44">
        <v>44833.783333333333</v>
      </c>
      <c r="D1056" s="43">
        <v>0.91</v>
      </c>
    </row>
    <row r="1057" spans="1:4">
      <c r="A1057" s="43">
        <v>0</v>
      </c>
      <c r="B1057" s="43">
        <v>62590</v>
      </c>
      <c r="C1057" s="44">
        <v>44834.041666666664</v>
      </c>
      <c r="D1057" s="43">
        <v>6.99</v>
      </c>
    </row>
    <row r="1058" spans="1:4">
      <c r="A1058" s="43">
        <v>1</v>
      </c>
      <c r="B1058" s="43">
        <v>62590</v>
      </c>
      <c r="C1058" s="44">
        <v>44834.297222222223</v>
      </c>
      <c r="D1058" s="43">
        <v>0.62</v>
      </c>
    </row>
    <row r="1059" spans="1:4">
      <c r="A1059" s="43">
        <v>0</v>
      </c>
      <c r="B1059" s="43">
        <v>62590</v>
      </c>
      <c r="C1059" s="44">
        <v>44834.556250000001</v>
      </c>
      <c r="D1059" s="43">
        <v>6.46</v>
      </c>
    </row>
    <row r="1060" spans="1:4">
      <c r="A1060" s="43">
        <v>1</v>
      </c>
      <c r="B1060" s="43">
        <v>62590</v>
      </c>
      <c r="C1060" s="44">
        <v>44834.802083333336</v>
      </c>
      <c r="D1060" s="43">
        <v>1.18</v>
      </c>
    </row>
    <row r="1061" spans="1:4">
      <c r="A1061" s="43">
        <v>0</v>
      </c>
      <c r="B1061" s="43">
        <v>62590</v>
      </c>
      <c r="C1061" s="44">
        <v>44835.058333333334</v>
      </c>
      <c r="D1061" s="43">
        <v>6.83</v>
      </c>
    </row>
    <row r="1062" spans="1:4">
      <c r="A1062" s="43">
        <v>1</v>
      </c>
      <c r="B1062" s="43">
        <v>62590</v>
      </c>
      <c r="C1062" s="44">
        <v>44835.316666666666</v>
      </c>
      <c r="D1062" s="43">
        <v>0.91</v>
      </c>
    </row>
    <row r="1063" spans="1:4">
      <c r="A1063" s="43">
        <v>0</v>
      </c>
      <c r="B1063" s="43">
        <v>62590</v>
      </c>
      <c r="C1063" s="44">
        <v>44835.574305555558</v>
      </c>
      <c r="D1063" s="43">
        <v>6.11</v>
      </c>
    </row>
    <row r="1064" spans="1:4">
      <c r="A1064" s="43">
        <v>1</v>
      </c>
      <c r="B1064" s="43">
        <v>62590</v>
      </c>
      <c r="C1064" s="44">
        <v>44835.820833333331</v>
      </c>
      <c r="D1064" s="43">
        <v>1.59</v>
      </c>
    </row>
    <row r="1065" spans="1:4">
      <c r="A1065" s="43">
        <v>0</v>
      </c>
      <c r="B1065" s="43">
        <v>62590</v>
      </c>
      <c r="C1065" s="44">
        <v>44836.075694444444</v>
      </c>
      <c r="D1065" s="43">
        <v>6.51</v>
      </c>
    </row>
    <row r="1066" spans="1:4">
      <c r="A1066" s="43">
        <v>1</v>
      </c>
      <c r="B1066" s="43">
        <v>62590</v>
      </c>
      <c r="C1066" s="44">
        <v>44836.337500000001</v>
      </c>
      <c r="D1066" s="43">
        <v>1.38</v>
      </c>
    </row>
    <row r="1067" spans="1:4">
      <c r="A1067" s="43">
        <v>0</v>
      </c>
      <c r="B1067" s="43">
        <v>62590</v>
      </c>
      <c r="C1067" s="44">
        <v>44836.59375</v>
      </c>
      <c r="D1067" s="43">
        <v>5.64</v>
      </c>
    </row>
    <row r="1068" spans="1:4">
      <c r="A1068" s="43">
        <v>1</v>
      </c>
      <c r="B1068" s="43">
        <v>62590</v>
      </c>
      <c r="C1068" s="44">
        <v>44836.839583333334</v>
      </c>
      <c r="D1068" s="43">
        <v>2.13</v>
      </c>
    </row>
    <row r="1069" spans="1:4">
      <c r="A1069" s="43">
        <v>0</v>
      </c>
      <c r="B1069" s="43">
        <v>62590</v>
      </c>
      <c r="C1069" s="44">
        <v>44837.095833333333</v>
      </c>
      <c r="D1069" s="43">
        <v>6.04</v>
      </c>
    </row>
    <row r="1070" spans="1:4">
      <c r="A1070" s="43">
        <v>1</v>
      </c>
      <c r="B1070" s="43">
        <v>62590</v>
      </c>
      <c r="C1070" s="44">
        <v>44837.361111111109</v>
      </c>
      <c r="D1070" s="43">
        <v>2.0099999999999998</v>
      </c>
    </row>
    <row r="1071" spans="1:4">
      <c r="A1071" s="43">
        <v>0</v>
      </c>
      <c r="B1071" s="43">
        <v>62590</v>
      </c>
      <c r="C1071" s="44">
        <v>44837.616666666669</v>
      </c>
      <c r="D1071" s="43">
        <v>5.0599999999999996</v>
      </c>
    </row>
    <row r="1072" spans="1:4">
      <c r="A1072" s="43">
        <v>1</v>
      </c>
      <c r="B1072" s="43">
        <v>62590</v>
      </c>
      <c r="C1072" s="44">
        <v>44837.86041666667</v>
      </c>
      <c r="D1072" s="43">
        <v>2.77</v>
      </c>
    </row>
    <row r="1073" spans="1:4">
      <c r="A1073" s="43">
        <v>0</v>
      </c>
      <c r="B1073" s="43">
        <v>62590</v>
      </c>
      <c r="C1073" s="44">
        <v>44838.121527777781</v>
      </c>
      <c r="D1073" s="43">
        <v>5.42</v>
      </c>
    </row>
    <row r="1074" spans="1:4">
      <c r="A1074" s="43">
        <v>1</v>
      </c>
      <c r="B1074" s="43">
        <v>62590</v>
      </c>
      <c r="C1074" s="44">
        <v>44838.393750000003</v>
      </c>
      <c r="D1074" s="43">
        <v>2.74</v>
      </c>
    </row>
    <row r="1075" spans="1:4">
      <c r="A1075" s="43">
        <v>0</v>
      </c>
      <c r="B1075" s="43">
        <v>62590</v>
      </c>
      <c r="C1075" s="44">
        <v>44838.65347222222</v>
      </c>
      <c r="D1075" s="43">
        <v>4.42</v>
      </c>
    </row>
    <row r="1076" spans="1:4">
      <c r="A1076" s="43">
        <v>1</v>
      </c>
      <c r="B1076" s="43">
        <v>62590</v>
      </c>
      <c r="C1076" s="44">
        <v>44838.890277777777</v>
      </c>
      <c r="D1076" s="43">
        <v>3.47</v>
      </c>
    </row>
    <row r="1077" spans="1:4">
      <c r="A1077" s="43">
        <v>0</v>
      </c>
      <c r="B1077" s="43">
        <v>62590</v>
      </c>
      <c r="C1077" s="44">
        <v>44839.169444444444</v>
      </c>
      <c r="D1077" s="43">
        <v>4.72</v>
      </c>
    </row>
    <row r="1078" spans="1:4">
      <c r="A1078" s="43">
        <v>1</v>
      </c>
      <c r="B1078" s="43">
        <v>62590</v>
      </c>
      <c r="C1078" s="44">
        <v>44839.513888888891</v>
      </c>
      <c r="D1078" s="43">
        <v>3.25</v>
      </c>
    </row>
    <row r="1079" spans="1:4">
      <c r="A1079" s="43">
        <v>0</v>
      </c>
      <c r="B1079" s="43">
        <v>62590</v>
      </c>
      <c r="C1079" s="44">
        <v>44839.84652777778</v>
      </c>
      <c r="D1079" s="43">
        <v>4.28</v>
      </c>
    </row>
    <row r="1080" spans="1:4">
      <c r="A1080" s="43">
        <v>1</v>
      </c>
      <c r="B1080" s="43">
        <v>62590</v>
      </c>
      <c r="C1080" s="44">
        <v>44840.069444444445</v>
      </c>
      <c r="D1080" s="43">
        <v>3.65</v>
      </c>
    </row>
    <row r="1081" spans="1:4">
      <c r="A1081" s="43">
        <v>0</v>
      </c>
      <c r="B1081" s="43">
        <v>62590</v>
      </c>
      <c r="C1081" s="44">
        <v>44840.336805555555</v>
      </c>
      <c r="D1081" s="43">
        <v>4.67</v>
      </c>
    </row>
    <row r="1082" spans="1:4">
      <c r="A1082" s="43">
        <v>1</v>
      </c>
      <c r="B1082" s="43">
        <v>62590</v>
      </c>
      <c r="C1082" s="44">
        <v>44840.618750000001</v>
      </c>
      <c r="D1082" s="43">
        <v>2.81</v>
      </c>
    </row>
    <row r="1083" spans="1:4">
      <c r="A1083" s="43">
        <v>0</v>
      </c>
      <c r="B1083" s="43">
        <v>62590</v>
      </c>
      <c r="C1083" s="44">
        <v>44840.894444444442</v>
      </c>
      <c r="D1083" s="43">
        <v>5</v>
      </c>
    </row>
    <row r="1084" spans="1:4">
      <c r="A1084" s="43">
        <v>1</v>
      </c>
      <c r="B1084" s="43">
        <v>62590</v>
      </c>
      <c r="C1084" s="44">
        <v>44841.136805555558</v>
      </c>
      <c r="D1084" s="43">
        <v>2.88</v>
      </c>
    </row>
    <row r="1085" spans="1:4">
      <c r="A1085" s="43">
        <v>0</v>
      </c>
      <c r="B1085" s="43">
        <v>62590</v>
      </c>
      <c r="C1085" s="44">
        <v>44841.393750000003</v>
      </c>
      <c r="D1085" s="43">
        <v>5.36</v>
      </c>
    </row>
    <row r="1086" spans="1:4">
      <c r="A1086" s="43">
        <v>1</v>
      </c>
      <c r="B1086" s="43">
        <v>62590</v>
      </c>
      <c r="C1086" s="44">
        <v>44841.651388888888</v>
      </c>
      <c r="D1086" s="43">
        <v>2.15</v>
      </c>
    </row>
    <row r="1087" spans="1:4">
      <c r="A1087" s="43">
        <v>0</v>
      </c>
      <c r="B1087" s="43">
        <v>62590</v>
      </c>
      <c r="C1087" s="44">
        <v>44841.916666666664</v>
      </c>
      <c r="D1087" s="43">
        <v>5.7</v>
      </c>
    </row>
    <row r="1088" spans="1:4">
      <c r="A1088" s="43">
        <v>1</v>
      </c>
      <c r="B1088" s="43">
        <v>62590</v>
      </c>
      <c r="C1088" s="44">
        <v>44842.163888888892</v>
      </c>
      <c r="D1088" s="43">
        <v>2.0699999999999998</v>
      </c>
    </row>
    <row r="1089" spans="1:4">
      <c r="A1089" s="43">
        <v>0</v>
      </c>
      <c r="B1089" s="43">
        <v>62590</v>
      </c>
      <c r="C1089" s="44">
        <v>44842.423611111109</v>
      </c>
      <c r="D1089" s="43">
        <v>5.99</v>
      </c>
    </row>
    <row r="1090" spans="1:4">
      <c r="A1090" s="43">
        <v>1</v>
      </c>
      <c r="B1090" s="43">
        <v>62590</v>
      </c>
      <c r="C1090" s="44">
        <v>44842.675694444442</v>
      </c>
      <c r="D1090" s="43">
        <v>1.56</v>
      </c>
    </row>
    <row r="1091" spans="1:4">
      <c r="A1091" s="43">
        <v>0</v>
      </c>
      <c r="B1091" s="43">
        <v>62590</v>
      </c>
      <c r="C1091" s="44">
        <v>44842.938194444447</v>
      </c>
      <c r="D1091" s="43">
        <v>6.31</v>
      </c>
    </row>
    <row r="1092" spans="1:4">
      <c r="A1092" s="43">
        <v>1</v>
      </c>
      <c r="B1092" s="43">
        <v>62590</v>
      </c>
      <c r="C1092" s="44">
        <v>44843.1875</v>
      </c>
      <c r="D1092" s="43">
        <v>1.35</v>
      </c>
    </row>
    <row r="1093" spans="1:4">
      <c r="A1093" s="43">
        <v>0</v>
      </c>
      <c r="B1093" s="43">
        <v>62590</v>
      </c>
      <c r="C1093" s="44">
        <v>44843.448611111111</v>
      </c>
      <c r="D1093" s="43">
        <v>6.47</v>
      </c>
    </row>
    <row r="1094" spans="1:4">
      <c r="A1094" s="43">
        <v>1</v>
      </c>
      <c r="B1094" s="43">
        <v>62590</v>
      </c>
      <c r="C1094" s="44">
        <v>44843.697916666664</v>
      </c>
      <c r="D1094" s="43">
        <v>1.1000000000000001</v>
      </c>
    </row>
    <row r="1095" spans="1:4">
      <c r="A1095" s="43">
        <v>0</v>
      </c>
      <c r="B1095" s="43">
        <v>62590</v>
      </c>
      <c r="C1095" s="44">
        <v>44843.959027777775</v>
      </c>
      <c r="D1095" s="43">
        <v>6.77</v>
      </c>
    </row>
    <row r="1096" spans="1:4">
      <c r="A1096" s="43">
        <v>1</v>
      </c>
      <c r="B1096" s="43">
        <v>62590</v>
      </c>
      <c r="C1096" s="44">
        <v>44844.209722222222</v>
      </c>
      <c r="D1096" s="43">
        <v>0.82</v>
      </c>
    </row>
    <row r="1097" spans="1:4">
      <c r="A1097" s="43">
        <v>0</v>
      </c>
      <c r="B1097" s="43">
        <v>62590</v>
      </c>
      <c r="C1097" s="44">
        <v>44844.472222222219</v>
      </c>
      <c r="D1097" s="43">
        <v>6.76</v>
      </c>
    </row>
    <row r="1098" spans="1:4">
      <c r="A1098" s="43">
        <v>1</v>
      </c>
      <c r="B1098" s="43">
        <v>62590</v>
      </c>
      <c r="C1098" s="44">
        <v>44844.71875</v>
      </c>
      <c r="D1098" s="43">
        <v>0.84</v>
      </c>
    </row>
    <row r="1099" spans="1:4">
      <c r="A1099" s="43">
        <v>0</v>
      </c>
      <c r="B1099" s="43">
        <v>62590</v>
      </c>
      <c r="C1099" s="44">
        <v>44844.979861111111</v>
      </c>
      <c r="D1099" s="43">
        <v>7.05</v>
      </c>
    </row>
    <row r="1100" spans="1:4">
      <c r="A1100" s="43">
        <v>1</v>
      </c>
      <c r="B1100" s="43">
        <v>62590</v>
      </c>
      <c r="C1100" s="44">
        <v>44845.231944444444</v>
      </c>
      <c r="D1100" s="43">
        <v>0.5</v>
      </c>
    </row>
    <row r="1101" spans="1:4">
      <c r="A1101" s="43">
        <v>0</v>
      </c>
      <c r="B1101" s="43">
        <v>62590</v>
      </c>
      <c r="C1101" s="44">
        <v>44845.494444444441</v>
      </c>
      <c r="D1101" s="43">
        <v>6.85</v>
      </c>
    </row>
    <row r="1102" spans="1:4">
      <c r="A1102" s="43">
        <v>1</v>
      </c>
      <c r="B1102" s="43">
        <v>62590</v>
      </c>
      <c r="C1102" s="44">
        <v>44845.739583333336</v>
      </c>
      <c r="D1102" s="43">
        <v>0.78</v>
      </c>
    </row>
    <row r="1103" spans="1:4">
      <c r="A1103" s="43">
        <v>0</v>
      </c>
      <c r="B1103" s="43">
        <v>62590</v>
      </c>
      <c r="C1103" s="44">
        <v>44846</v>
      </c>
      <c r="D1103" s="43">
        <v>7.15</v>
      </c>
    </row>
    <row r="1104" spans="1:4">
      <c r="A1104" s="43">
        <v>1</v>
      </c>
      <c r="B1104" s="43">
        <v>62590</v>
      </c>
      <c r="C1104" s="44">
        <v>44846.25277777778</v>
      </c>
      <c r="D1104" s="43">
        <v>0.41</v>
      </c>
    </row>
    <row r="1105" spans="1:4">
      <c r="A1105" s="43">
        <v>0</v>
      </c>
      <c r="B1105" s="43">
        <v>62590</v>
      </c>
      <c r="C1105" s="44">
        <v>44846.515277777777</v>
      </c>
      <c r="D1105" s="43">
        <v>6.77</v>
      </c>
    </row>
    <row r="1106" spans="1:4">
      <c r="A1106" s="43">
        <v>1</v>
      </c>
      <c r="B1106" s="43">
        <v>62590</v>
      </c>
      <c r="C1106" s="44">
        <v>44846.759722222225</v>
      </c>
      <c r="D1106" s="43">
        <v>0.88</v>
      </c>
    </row>
    <row r="1107" spans="1:4">
      <c r="A1107" s="43">
        <v>0</v>
      </c>
      <c r="B1107" s="43">
        <v>62590</v>
      </c>
      <c r="C1107" s="44">
        <v>44847.018055555556</v>
      </c>
      <c r="D1107" s="43">
        <v>7.1</v>
      </c>
    </row>
    <row r="1108" spans="1:4">
      <c r="A1108" s="43">
        <v>1</v>
      </c>
      <c r="B1108" s="43">
        <v>62590</v>
      </c>
      <c r="C1108" s="44">
        <v>44847.272222222222</v>
      </c>
      <c r="D1108" s="43">
        <v>0.51</v>
      </c>
    </row>
    <row r="1109" spans="1:4">
      <c r="A1109" s="43">
        <v>0</v>
      </c>
      <c r="B1109" s="43">
        <v>62590</v>
      </c>
      <c r="C1109" s="44">
        <v>44847.533333333333</v>
      </c>
      <c r="D1109" s="43">
        <v>6.58</v>
      </c>
    </row>
    <row r="1110" spans="1:4">
      <c r="A1110" s="43">
        <v>1</v>
      </c>
      <c r="B1110" s="43">
        <v>62590</v>
      </c>
      <c r="C1110" s="44">
        <v>44847.777777777781</v>
      </c>
      <c r="D1110" s="43">
        <v>1.1299999999999999</v>
      </c>
    </row>
    <row r="1111" spans="1:4">
      <c r="A1111" s="43">
        <v>0</v>
      </c>
      <c r="B1111" s="43">
        <v>62590</v>
      </c>
      <c r="C1111" s="44">
        <v>44848.034722222219</v>
      </c>
      <c r="D1111" s="43">
        <v>6.92</v>
      </c>
    </row>
    <row r="1112" spans="1:4">
      <c r="A1112" s="43">
        <v>1</v>
      </c>
      <c r="B1112" s="43">
        <v>62590</v>
      </c>
      <c r="C1112" s="44">
        <v>44848.291666666664</v>
      </c>
      <c r="D1112" s="43">
        <v>0.77</v>
      </c>
    </row>
    <row r="1113" spans="1:4">
      <c r="A1113" s="43">
        <v>0</v>
      </c>
      <c r="B1113" s="43">
        <v>62590</v>
      </c>
      <c r="C1113" s="44">
        <v>44848.550694444442</v>
      </c>
      <c r="D1113" s="43">
        <v>6.3</v>
      </c>
    </row>
    <row r="1114" spans="1:4">
      <c r="A1114" s="43">
        <v>1</v>
      </c>
      <c r="B1114" s="43">
        <v>62590</v>
      </c>
      <c r="C1114" s="44">
        <v>44848.794444444444</v>
      </c>
      <c r="D1114" s="43">
        <v>1.47</v>
      </c>
    </row>
    <row r="1115" spans="1:4">
      <c r="A1115" s="43">
        <v>0</v>
      </c>
      <c r="B1115" s="43">
        <v>62590</v>
      </c>
      <c r="C1115" s="44">
        <v>44849.051388888889</v>
      </c>
      <c r="D1115" s="43">
        <v>6.64</v>
      </c>
    </row>
    <row r="1116" spans="1:4">
      <c r="A1116" s="43">
        <v>1</v>
      </c>
      <c r="B1116" s="43">
        <v>62590</v>
      </c>
      <c r="C1116" s="44">
        <v>44849.308333333334</v>
      </c>
      <c r="D1116" s="43">
        <v>1.1499999999999999</v>
      </c>
    </row>
    <row r="1117" spans="1:4">
      <c r="A1117" s="43">
        <v>0</v>
      </c>
      <c r="B1117" s="43">
        <v>62590</v>
      </c>
      <c r="C1117" s="44">
        <v>44849.566666666666</v>
      </c>
      <c r="D1117" s="43">
        <v>5.96</v>
      </c>
    </row>
    <row r="1118" spans="1:4">
      <c r="A1118" s="43">
        <v>1</v>
      </c>
      <c r="B1118" s="43">
        <v>62590</v>
      </c>
      <c r="C1118" s="44">
        <v>44849.811111111114</v>
      </c>
      <c r="D1118" s="43">
        <v>1.89</v>
      </c>
    </row>
    <row r="1119" spans="1:4">
      <c r="A1119" s="43">
        <v>0</v>
      </c>
      <c r="B1119" s="43">
        <v>62590</v>
      </c>
      <c r="C1119" s="44">
        <v>44850.066666666666</v>
      </c>
      <c r="D1119" s="43">
        <v>6.26</v>
      </c>
    </row>
    <row r="1120" spans="1:4">
      <c r="A1120" s="43">
        <v>1</v>
      </c>
      <c r="B1120" s="43">
        <v>62590</v>
      </c>
      <c r="C1120" s="44">
        <v>44850.324999999997</v>
      </c>
      <c r="D1120" s="43">
        <v>1.63</v>
      </c>
    </row>
    <row r="1121" spans="1:4">
      <c r="A1121" s="43">
        <v>0</v>
      </c>
      <c r="B1121" s="43">
        <v>62590</v>
      </c>
      <c r="C1121" s="44">
        <v>44850.582638888889</v>
      </c>
      <c r="D1121" s="43">
        <v>5.55</v>
      </c>
    </row>
    <row r="1122" spans="1:4">
      <c r="A1122" s="43">
        <v>1</v>
      </c>
      <c r="B1122" s="43">
        <v>62590</v>
      </c>
      <c r="C1122" s="44">
        <v>44850.824999999997</v>
      </c>
      <c r="D1122" s="43">
        <v>2.36</v>
      </c>
    </row>
    <row r="1123" spans="1:4">
      <c r="A1123" s="43">
        <v>0</v>
      </c>
      <c r="B1123" s="43">
        <v>62590</v>
      </c>
      <c r="C1123" s="44">
        <v>44851.081944444442</v>
      </c>
      <c r="D1123" s="43">
        <v>5.8</v>
      </c>
    </row>
    <row r="1124" spans="1:4">
      <c r="A1124" s="43">
        <v>1</v>
      </c>
      <c r="B1124" s="43">
        <v>62590</v>
      </c>
      <c r="C1124" s="44">
        <v>44851.341666666667</v>
      </c>
      <c r="D1124" s="43">
        <v>2.17</v>
      </c>
    </row>
    <row r="1125" spans="1:4">
      <c r="A1125" s="43">
        <v>0</v>
      </c>
      <c r="B1125" s="43">
        <v>62590</v>
      </c>
      <c r="C1125" s="44">
        <v>44851.599305555559</v>
      </c>
      <c r="D1125" s="43">
        <v>5.09</v>
      </c>
    </row>
    <row r="1126" spans="1:4">
      <c r="A1126" s="43">
        <v>1</v>
      </c>
      <c r="B1126" s="43">
        <v>62590</v>
      </c>
      <c r="C1126" s="44">
        <v>44851.838888888888</v>
      </c>
      <c r="D1126" s="43">
        <v>2.87</v>
      </c>
    </row>
    <row r="1127" spans="1:4">
      <c r="A1127" s="43">
        <v>0</v>
      </c>
      <c r="B1127" s="43">
        <v>62590</v>
      </c>
      <c r="C1127" s="44">
        <v>44852.097222222219</v>
      </c>
      <c r="D1127" s="43">
        <v>5.28</v>
      </c>
    </row>
    <row r="1128" spans="1:4">
      <c r="A1128" s="43">
        <v>1</v>
      </c>
      <c r="B1128" s="43">
        <v>62590</v>
      </c>
      <c r="C1128" s="44">
        <v>44852.359722222223</v>
      </c>
      <c r="D1128" s="43">
        <v>2.76</v>
      </c>
    </row>
    <row r="1129" spans="1:4">
      <c r="A1129" s="43">
        <v>0</v>
      </c>
      <c r="B1129" s="43">
        <v>62590</v>
      </c>
      <c r="C1129" s="44">
        <v>44852.618750000001</v>
      </c>
      <c r="D1129" s="43">
        <v>4.59</v>
      </c>
    </row>
    <row r="1130" spans="1:4">
      <c r="A1130" s="43">
        <v>1</v>
      </c>
      <c r="B1130" s="43">
        <v>62590</v>
      </c>
      <c r="C1130" s="44">
        <v>44852.850694444445</v>
      </c>
      <c r="D1130" s="43">
        <v>3.41</v>
      </c>
    </row>
    <row r="1131" spans="1:4">
      <c r="A1131" s="43">
        <v>0</v>
      </c>
      <c r="B1131" s="43">
        <v>62590</v>
      </c>
      <c r="C1131" s="44">
        <v>44853.114583333336</v>
      </c>
      <c r="D1131" s="43">
        <v>4.72</v>
      </c>
    </row>
    <row r="1132" spans="1:4">
      <c r="A1132" s="43">
        <v>1</v>
      </c>
      <c r="B1132" s="43">
        <v>62590</v>
      </c>
      <c r="C1132" s="44">
        <v>44853.384722222225</v>
      </c>
      <c r="D1132" s="43">
        <v>3.35</v>
      </c>
    </row>
    <row r="1133" spans="1:4">
      <c r="A1133" s="43">
        <v>0</v>
      </c>
      <c r="B1133" s="43">
        <v>62590</v>
      </c>
      <c r="C1133" s="44">
        <v>44853.663194444445</v>
      </c>
      <c r="D1133" s="43">
        <v>4.08</v>
      </c>
    </row>
    <row r="1134" spans="1:4">
      <c r="A1134" s="43">
        <v>1</v>
      </c>
      <c r="B1134" s="43">
        <v>62590</v>
      </c>
      <c r="C1134" s="44">
        <v>44853.854166666664</v>
      </c>
      <c r="D1134" s="43">
        <v>3.95</v>
      </c>
    </row>
    <row r="1135" spans="1:4">
      <c r="A1135" s="43">
        <v>0</v>
      </c>
      <c r="B1135" s="43">
        <v>62590</v>
      </c>
      <c r="C1135" s="44">
        <v>44854.179166666669</v>
      </c>
      <c r="D1135" s="43">
        <v>4.16</v>
      </c>
    </row>
    <row r="1136" spans="1:4">
      <c r="A1136" s="43">
        <v>1</v>
      </c>
      <c r="B1136" s="43">
        <v>62590</v>
      </c>
      <c r="C1136" s="44">
        <v>44854.584722222222</v>
      </c>
      <c r="D1136" s="43">
        <v>3.46</v>
      </c>
    </row>
    <row r="1137" spans="1:4">
      <c r="A1137" s="43">
        <v>0</v>
      </c>
      <c r="B1137" s="43">
        <v>62590</v>
      </c>
      <c r="C1137" s="44">
        <v>44854.887499999997</v>
      </c>
      <c r="D1137" s="43">
        <v>4.5</v>
      </c>
    </row>
    <row r="1138" spans="1:4">
      <c r="A1138" s="43">
        <v>1</v>
      </c>
      <c r="B1138" s="43">
        <v>62590</v>
      </c>
      <c r="C1138" s="44">
        <v>44855.125694444447</v>
      </c>
      <c r="D1138" s="43">
        <v>3.53</v>
      </c>
    </row>
    <row r="1139" spans="1:4">
      <c r="A1139" s="43">
        <v>0</v>
      </c>
      <c r="B1139" s="43">
        <v>62590</v>
      </c>
      <c r="C1139" s="44">
        <v>44855.37222222222</v>
      </c>
      <c r="D1139" s="43">
        <v>4.6100000000000003</v>
      </c>
    </row>
    <row r="1140" spans="1:4">
      <c r="A1140" s="43">
        <v>1</v>
      </c>
      <c r="B1140" s="43">
        <v>62590</v>
      </c>
      <c r="C1140" s="44">
        <v>44855.631944444445</v>
      </c>
      <c r="D1140" s="43">
        <v>2.96</v>
      </c>
    </row>
    <row r="1141" spans="1:4">
      <c r="A1141" s="43">
        <v>0</v>
      </c>
      <c r="B1141" s="43">
        <v>62590</v>
      </c>
      <c r="C1141" s="44">
        <v>44855.897222222222</v>
      </c>
      <c r="D1141" s="43">
        <v>5.04</v>
      </c>
    </row>
    <row r="1142" spans="1:4">
      <c r="A1142" s="43">
        <v>1</v>
      </c>
      <c r="B1142" s="43">
        <v>62590</v>
      </c>
      <c r="C1142" s="44">
        <v>44856.145833333336</v>
      </c>
      <c r="D1142" s="43">
        <v>2.91</v>
      </c>
    </row>
    <row r="1143" spans="1:4">
      <c r="A1143" s="43">
        <v>0</v>
      </c>
      <c r="B1143" s="43">
        <v>62590</v>
      </c>
      <c r="C1143" s="44">
        <v>44856.398611111108</v>
      </c>
      <c r="D1143" s="43">
        <v>5.16</v>
      </c>
    </row>
    <row r="1144" spans="1:4">
      <c r="A1144" s="43">
        <v>1</v>
      </c>
      <c r="B1144" s="43">
        <v>62590</v>
      </c>
      <c r="C1144" s="44">
        <v>44856.651388888888</v>
      </c>
      <c r="D1144" s="43">
        <v>2.46</v>
      </c>
    </row>
    <row r="1145" spans="1:4">
      <c r="A1145" s="43">
        <v>0</v>
      </c>
      <c r="B1145" s="43">
        <v>62590</v>
      </c>
      <c r="C1145" s="44">
        <v>44856.912499999999</v>
      </c>
      <c r="D1145" s="43">
        <v>5.57</v>
      </c>
    </row>
    <row r="1146" spans="1:4">
      <c r="A1146" s="43">
        <v>1</v>
      </c>
      <c r="B1146" s="43">
        <v>62590</v>
      </c>
      <c r="C1146" s="44">
        <v>44857.163194444445</v>
      </c>
      <c r="D1146" s="43">
        <v>2.2999999999999998</v>
      </c>
    </row>
    <row r="1147" spans="1:4">
      <c r="A1147" s="43">
        <v>0</v>
      </c>
      <c r="B1147" s="43">
        <v>62590</v>
      </c>
      <c r="C1147" s="44">
        <v>44857.420138888891</v>
      </c>
      <c r="D1147" s="43">
        <v>5.67</v>
      </c>
    </row>
    <row r="1148" spans="1:4">
      <c r="A1148" s="43">
        <v>1</v>
      </c>
      <c r="B1148" s="43">
        <v>62590</v>
      </c>
      <c r="C1148" s="44">
        <v>44857.668749999997</v>
      </c>
      <c r="D1148" s="43">
        <v>1.99</v>
      </c>
    </row>
    <row r="1149" spans="1:4">
      <c r="A1149" s="43">
        <v>0</v>
      </c>
      <c r="B1149" s="43">
        <v>62590</v>
      </c>
      <c r="C1149" s="44">
        <v>44857.928472222222</v>
      </c>
      <c r="D1149" s="43">
        <v>6.06</v>
      </c>
    </row>
    <row r="1150" spans="1:4">
      <c r="A1150" s="43">
        <v>1</v>
      </c>
      <c r="B1150" s="43">
        <v>62590</v>
      </c>
      <c r="C1150" s="44">
        <v>44858.180555555555</v>
      </c>
      <c r="D1150" s="43">
        <v>1.7</v>
      </c>
    </row>
    <row r="1151" spans="1:4">
      <c r="A1151" s="43">
        <v>0</v>
      </c>
      <c r="B1151" s="43">
        <v>62590</v>
      </c>
      <c r="C1151" s="44">
        <v>44858.44027777778</v>
      </c>
      <c r="D1151" s="43">
        <v>6.1</v>
      </c>
    </row>
    <row r="1152" spans="1:4">
      <c r="A1152" s="43">
        <v>1</v>
      </c>
      <c r="B1152" s="43">
        <v>62590</v>
      </c>
      <c r="C1152" s="44">
        <v>44858.6875</v>
      </c>
      <c r="D1152" s="43">
        <v>1.59</v>
      </c>
    </row>
    <row r="1153" spans="1:4">
      <c r="A1153" s="43">
        <v>0</v>
      </c>
      <c r="B1153" s="43">
        <v>62590</v>
      </c>
      <c r="C1153" s="44">
        <v>44858.946527777778</v>
      </c>
      <c r="D1153" s="43">
        <v>6.49</v>
      </c>
    </row>
    <row r="1154" spans="1:4">
      <c r="A1154" s="43">
        <v>1</v>
      </c>
      <c r="B1154" s="43">
        <v>62590</v>
      </c>
      <c r="C1154" s="44">
        <v>44859.199305555558</v>
      </c>
      <c r="D1154" s="43">
        <v>1.1599999999999999</v>
      </c>
    </row>
    <row r="1155" spans="1:4">
      <c r="A1155" s="43">
        <v>0</v>
      </c>
      <c r="B1155" s="43">
        <v>62590</v>
      </c>
      <c r="C1155" s="44">
        <v>44859.461111111108</v>
      </c>
      <c r="D1155" s="43">
        <v>6.43</v>
      </c>
    </row>
    <row r="1156" spans="1:4">
      <c r="A1156" s="43">
        <v>1</v>
      </c>
      <c r="B1156" s="43">
        <v>62590</v>
      </c>
      <c r="C1156" s="44">
        <v>44859.706250000003</v>
      </c>
      <c r="D1156" s="43">
        <v>1.28</v>
      </c>
    </row>
    <row r="1157" spans="1:4">
      <c r="A1157" s="43">
        <v>0</v>
      </c>
      <c r="B1157" s="43">
        <v>62590</v>
      </c>
      <c r="C1157" s="44">
        <v>44859.965277777781</v>
      </c>
      <c r="D1157" s="43">
        <v>6.83</v>
      </c>
    </row>
    <row r="1158" spans="1:4">
      <c r="A1158" s="43">
        <v>1</v>
      </c>
      <c r="B1158" s="43">
        <v>62590</v>
      </c>
      <c r="C1158" s="44">
        <v>44860.21875</v>
      </c>
      <c r="D1158" s="43">
        <v>0.74</v>
      </c>
    </row>
    <row r="1159" spans="1:4">
      <c r="A1159" s="43">
        <v>0</v>
      </c>
      <c r="B1159" s="43">
        <v>62590</v>
      </c>
      <c r="C1159" s="44">
        <v>44860.481944444444</v>
      </c>
      <c r="D1159" s="43">
        <v>6.63</v>
      </c>
    </row>
    <row r="1160" spans="1:4">
      <c r="A1160" s="43">
        <v>1</v>
      </c>
      <c r="B1160" s="43">
        <v>62590</v>
      </c>
      <c r="C1160" s="44">
        <v>44860.725694444445</v>
      </c>
      <c r="D1160" s="43">
        <v>1.0900000000000001</v>
      </c>
    </row>
    <row r="1161" spans="1:4">
      <c r="A1161" s="43">
        <v>0</v>
      </c>
      <c r="B1161" s="43">
        <v>62590</v>
      </c>
      <c r="C1161" s="44">
        <v>44860.984027777777</v>
      </c>
      <c r="D1161" s="43">
        <v>7.06</v>
      </c>
    </row>
    <row r="1162" spans="1:4">
      <c r="A1162" s="43">
        <v>1</v>
      </c>
      <c r="B1162" s="43">
        <v>62590</v>
      </c>
      <c r="C1162" s="44">
        <v>44861.239583333336</v>
      </c>
      <c r="D1162" s="43">
        <v>0.48</v>
      </c>
    </row>
    <row r="1163" spans="1:4">
      <c r="A1163" s="43">
        <v>0</v>
      </c>
      <c r="B1163" s="43">
        <v>62590</v>
      </c>
      <c r="C1163" s="44">
        <v>44861.503472222219</v>
      </c>
      <c r="D1163" s="43">
        <v>6.69</v>
      </c>
    </row>
    <row r="1164" spans="1:4">
      <c r="A1164" s="43">
        <v>1</v>
      </c>
      <c r="B1164" s="43">
        <v>62590</v>
      </c>
      <c r="C1164" s="44">
        <v>44861.745833333334</v>
      </c>
      <c r="D1164" s="43">
        <v>1.04</v>
      </c>
    </row>
    <row r="1165" spans="1:4">
      <c r="A1165" s="43">
        <v>0</v>
      </c>
      <c r="B1165" s="43">
        <v>62590</v>
      </c>
      <c r="C1165" s="44">
        <v>44862.003472222219</v>
      </c>
      <c r="D1165" s="43">
        <v>7.15</v>
      </c>
    </row>
    <row r="1166" spans="1:4">
      <c r="A1166" s="43">
        <v>1</v>
      </c>
      <c r="B1166" s="43">
        <v>62590</v>
      </c>
      <c r="C1166" s="44">
        <v>44862.261111111111</v>
      </c>
      <c r="D1166" s="43">
        <v>0.41</v>
      </c>
    </row>
    <row r="1167" spans="1:4">
      <c r="A1167" s="43">
        <v>0</v>
      </c>
      <c r="B1167" s="43">
        <v>62590</v>
      </c>
      <c r="C1167" s="44">
        <v>44862.523611111108</v>
      </c>
      <c r="D1167" s="43">
        <v>6.61</v>
      </c>
    </row>
    <row r="1168" spans="1:4">
      <c r="A1168" s="43">
        <v>1</v>
      </c>
      <c r="B1168" s="43">
        <v>62590</v>
      </c>
      <c r="C1168" s="44">
        <v>44862.76666666667</v>
      </c>
      <c r="D1168" s="43">
        <v>1.1599999999999999</v>
      </c>
    </row>
    <row r="1169" spans="1:4">
      <c r="A1169" s="43">
        <v>0</v>
      </c>
      <c r="B1169" s="43">
        <v>62590</v>
      </c>
      <c r="C1169" s="44">
        <v>44863.022916666669</v>
      </c>
      <c r="D1169" s="43">
        <v>7.08</v>
      </c>
    </row>
    <row r="1170" spans="1:4">
      <c r="A1170" s="43">
        <v>1</v>
      </c>
      <c r="B1170" s="43">
        <v>62590</v>
      </c>
      <c r="C1170" s="44">
        <v>44863.282638888886</v>
      </c>
      <c r="D1170" s="43">
        <v>0.56999999999999995</v>
      </c>
    </row>
    <row r="1171" spans="1:4">
      <c r="A1171" s="43">
        <v>0</v>
      </c>
      <c r="B1171" s="43">
        <v>62590</v>
      </c>
      <c r="C1171" s="44">
        <v>44863.543749999997</v>
      </c>
      <c r="D1171" s="43">
        <v>6.38</v>
      </c>
    </row>
    <row r="1172" spans="1:4">
      <c r="A1172" s="43">
        <v>1</v>
      </c>
      <c r="B1172" s="43">
        <v>62590</v>
      </c>
      <c r="C1172" s="44">
        <v>44863.787499999999</v>
      </c>
      <c r="D1172" s="43">
        <v>1.44</v>
      </c>
    </row>
    <row r="1173" spans="1:4">
      <c r="A1173" s="43">
        <v>0</v>
      </c>
      <c r="B1173" s="43">
        <v>62590</v>
      </c>
      <c r="C1173" s="44">
        <v>44864.042361111111</v>
      </c>
      <c r="D1173" s="43">
        <v>6.86</v>
      </c>
    </row>
    <row r="1174" spans="1:4">
      <c r="A1174" s="43">
        <v>1</v>
      </c>
      <c r="B1174" s="43">
        <v>62590</v>
      </c>
      <c r="C1174" s="44">
        <v>44864.304861111108</v>
      </c>
      <c r="D1174" s="43">
        <v>0.94</v>
      </c>
    </row>
    <row r="1175" spans="1:4">
      <c r="A1175" s="43">
        <v>0</v>
      </c>
      <c r="B1175" s="43">
        <v>62590</v>
      </c>
      <c r="C1175" s="44">
        <v>44864.564583333333</v>
      </c>
      <c r="D1175" s="43">
        <v>6.03</v>
      </c>
    </row>
    <row r="1176" spans="1:4">
      <c r="A1176" s="43">
        <v>1</v>
      </c>
      <c r="B1176" s="43">
        <v>62590</v>
      </c>
      <c r="C1176" s="44">
        <v>44864.809027777781</v>
      </c>
      <c r="D1176" s="43">
        <v>1.86</v>
      </c>
    </row>
    <row r="1177" spans="1:4">
      <c r="A1177" s="43">
        <v>0</v>
      </c>
      <c r="B1177" s="43">
        <v>62590</v>
      </c>
      <c r="C1177" s="44">
        <v>44865.064583333333</v>
      </c>
      <c r="D1177" s="43">
        <v>6.47</v>
      </c>
    </row>
    <row r="1178" spans="1:4">
      <c r="A1178" s="43">
        <v>1</v>
      </c>
      <c r="B1178" s="43">
        <v>62590</v>
      </c>
      <c r="C1178" s="44">
        <v>44865.328472222223</v>
      </c>
      <c r="D1178" s="43">
        <v>1.48</v>
      </c>
    </row>
    <row r="1179" spans="1:4">
      <c r="A1179" s="43">
        <v>0</v>
      </c>
      <c r="B1179" s="43">
        <v>62590</v>
      </c>
      <c r="C1179" s="44">
        <v>44865.587500000001</v>
      </c>
      <c r="D1179" s="43">
        <v>5.58</v>
      </c>
    </row>
    <row r="1180" spans="1:4">
      <c r="A1180" s="43">
        <v>1</v>
      </c>
      <c r="B1180" s="43">
        <v>62590</v>
      </c>
      <c r="C1180" s="44">
        <v>44865.832638888889</v>
      </c>
      <c r="D1180" s="43">
        <v>2.4</v>
      </c>
    </row>
    <row r="1181" spans="1:4">
      <c r="A1181" s="43">
        <v>0</v>
      </c>
      <c r="B1181" s="43">
        <v>62590</v>
      </c>
      <c r="C1181" s="44">
        <v>44866.089583333334</v>
      </c>
      <c r="D1181" s="43">
        <v>5.94</v>
      </c>
    </row>
    <row r="1182" spans="1:4">
      <c r="A1182" s="43">
        <v>1</v>
      </c>
      <c r="B1182" s="43">
        <v>62590</v>
      </c>
      <c r="C1182" s="44">
        <v>44866.356249999997</v>
      </c>
      <c r="D1182" s="43">
        <v>2.14</v>
      </c>
    </row>
    <row r="1183" spans="1:4">
      <c r="A1183" s="43">
        <v>0</v>
      </c>
      <c r="B1183" s="43">
        <v>62590</v>
      </c>
      <c r="C1183" s="44">
        <v>44866.616666666669</v>
      </c>
      <c r="D1183" s="43">
        <v>5.0599999999999996</v>
      </c>
    </row>
    <row r="1184" spans="1:4">
      <c r="A1184" s="43">
        <v>1</v>
      </c>
      <c r="B1184" s="43">
        <v>62590</v>
      </c>
      <c r="C1184" s="44">
        <v>44866.862500000003</v>
      </c>
      <c r="D1184" s="43">
        <v>3.02</v>
      </c>
    </row>
    <row r="1185" spans="1:4">
      <c r="A1185" s="43">
        <v>0</v>
      </c>
      <c r="B1185" s="43">
        <v>62590</v>
      </c>
      <c r="C1185" s="44">
        <v>44867.123611111114</v>
      </c>
      <c r="D1185" s="43">
        <v>5.3</v>
      </c>
    </row>
    <row r="1186" spans="1:4">
      <c r="A1186" s="43">
        <v>1</v>
      </c>
      <c r="B1186" s="43">
        <v>62590</v>
      </c>
      <c r="C1186" s="44">
        <v>44867.4</v>
      </c>
      <c r="D1186" s="43">
        <v>2.83</v>
      </c>
    </row>
    <row r="1187" spans="1:4">
      <c r="A1187" s="43">
        <v>0</v>
      </c>
      <c r="B1187" s="43">
        <v>62590</v>
      </c>
      <c r="C1187" s="44">
        <v>44867.668055555558</v>
      </c>
      <c r="D1187" s="43">
        <v>4.57</v>
      </c>
    </row>
    <row r="1188" spans="1:4">
      <c r="A1188" s="43">
        <v>1</v>
      </c>
      <c r="B1188" s="43">
        <v>62590</v>
      </c>
      <c r="C1188" s="44">
        <v>44867.931944444441</v>
      </c>
      <c r="D1188" s="43">
        <v>3.57</v>
      </c>
    </row>
    <row r="1189" spans="1:4">
      <c r="A1189" s="43">
        <v>0</v>
      </c>
      <c r="B1189" s="43">
        <v>62590</v>
      </c>
      <c r="C1189" s="44">
        <v>44868.1875</v>
      </c>
      <c r="D1189" s="43">
        <v>4.6900000000000004</v>
      </c>
    </row>
    <row r="1190" spans="1:4">
      <c r="A1190" s="43">
        <v>1</v>
      </c>
      <c r="B1190" s="43">
        <v>62590</v>
      </c>
      <c r="C1190" s="44">
        <v>44868.50277777778</v>
      </c>
      <c r="D1190" s="43">
        <v>3.19</v>
      </c>
    </row>
    <row r="1191" spans="1:4">
      <c r="A1191" s="43">
        <v>0</v>
      </c>
      <c r="B1191" s="43">
        <v>62590</v>
      </c>
      <c r="C1191" s="44">
        <v>44868.813194444447</v>
      </c>
      <c r="D1191" s="43">
        <v>4.66</v>
      </c>
    </row>
    <row r="1192" spans="1:4">
      <c r="A1192" s="43">
        <v>1</v>
      </c>
      <c r="B1192" s="43">
        <v>62590</v>
      </c>
      <c r="C1192" s="44">
        <v>44869.061805555553</v>
      </c>
      <c r="D1192" s="43">
        <v>3.39</v>
      </c>
    </row>
    <row r="1193" spans="1:4">
      <c r="A1193" s="43">
        <v>0</v>
      </c>
      <c r="B1193" s="43">
        <v>62590</v>
      </c>
      <c r="C1193" s="44">
        <v>44869.323611111111</v>
      </c>
      <c r="D1193" s="43">
        <v>4.7699999999999996</v>
      </c>
    </row>
    <row r="1194" spans="1:4">
      <c r="A1194" s="43">
        <v>1</v>
      </c>
      <c r="B1194" s="43">
        <v>62590</v>
      </c>
      <c r="C1194" s="44">
        <v>44869.589583333334</v>
      </c>
      <c r="D1194" s="43">
        <v>2.88</v>
      </c>
    </row>
    <row r="1195" spans="1:4">
      <c r="A1195" s="43">
        <v>0</v>
      </c>
      <c r="B1195" s="43">
        <v>62590</v>
      </c>
      <c r="C1195" s="44">
        <v>44869.864583333336</v>
      </c>
      <c r="D1195" s="43">
        <v>5.26</v>
      </c>
    </row>
    <row r="1196" spans="1:4">
      <c r="A1196" s="43">
        <v>1</v>
      </c>
      <c r="B1196" s="43">
        <v>62590</v>
      </c>
      <c r="C1196" s="44">
        <v>44870.116666666669</v>
      </c>
      <c r="D1196" s="43">
        <v>2.71</v>
      </c>
    </row>
    <row r="1197" spans="1:4">
      <c r="A1197" s="43">
        <v>0</v>
      </c>
      <c r="B1197" s="43">
        <v>62590</v>
      </c>
      <c r="C1197" s="44">
        <v>44870.377083333333</v>
      </c>
      <c r="D1197" s="43">
        <v>5.31</v>
      </c>
    </row>
    <row r="1198" spans="1:4">
      <c r="A1198" s="43">
        <v>1</v>
      </c>
      <c r="B1198" s="43">
        <v>62590</v>
      </c>
      <c r="C1198" s="44">
        <v>44870.62777777778</v>
      </c>
      <c r="D1198" s="43">
        <v>2.38</v>
      </c>
    </row>
    <row r="1199" spans="1:4">
      <c r="A1199" s="43">
        <v>0</v>
      </c>
      <c r="B1199" s="43">
        <v>62590</v>
      </c>
      <c r="C1199" s="44">
        <v>44870.892361111109</v>
      </c>
      <c r="D1199" s="43">
        <v>5.85</v>
      </c>
    </row>
    <row r="1200" spans="1:4">
      <c r="A1200" s="43">
        <v>1</v>
      </c>
      <c r="B1200" s="43">
        <v>62590</v>
      </c>
      <c r="C1200" s="44">
        <v>44871.145833333336</v>
      </c>
      <c r="D1200" s="43">
        <v>2.02</v>
      </c>
    </row>
    <row r="1201" spans="1:4">
      <c r="A1201" s="43">
        <v>0</v>
      </c>
      <c r="B1201" s="43">
        <v>62590</v>
      </c>
      <c r="C1201" s="44">
        <v>44871.407638888886</v>
      </c>
      <c r="D1201" s="43">
        <v>5.81</v>
      </c>
    </row>
    <row r="1202" spans="1:4">
      <c r="A1202" s="43">
        <v>1</v>
      </c>
      <c r="B1202" s="43">
        <v>62590</v>
      </c>
      <c r="C1202" s="44">
        <v>44871.654166666667</v>
      </c>
      <c r="D1202" s="43">
        <v>1.93</v>
      </c>
    </row>
    <row r="1203" spans="1:4">
      <c r="A1203" s="43">
        <v>0</v>
      </c>
      <c r="B1203" s="43">
        <v>62590</v>
      </c>
      <c r="C1203" s="44">
        <v>44871.915972222225</v>
      </c>
      <c r="D1203" s="43">
        <v>6.34</v>
      </c>
    </row>
    <row r="1204" spans="1:4">
      <c r="A1204" s="43">
        <v>1</v>
      </c>
      <c r="B1204" s="43">
        <v>62590</v>
      </c>
      <c r="C1204" s="44">
        <v>44872.170138888891</v>
      </c>
      <c r="D1204" s="43">
        <v>1.44</v>
      </c>
    </row>
    <row r="1205" spans="1:4">
      <c r="A1205" s="43">
        <v>0</v>
      </c>
      <c r="B1205" s="43">
        <v>62590</v>
      </c>
      <c r="C1205" s="44">
        <v>44872.433333333334</v>
      </c>
      <c r="D1205" s="43">
        <v>6.18</v>
      </c>
    </row>
    <row r="1206" spans="1:4">
      <c r="A1206" s="43">
        <v>1</v>
      </c>
      <c r="B1206" s="43">
        <v>62590</v>
      </c>
      <c r="C1206" s="44">
        <v>44872.677777777775</v>
      </c>
      <c r="D1206" s="43">
        <v>1.59</v>
      </c>
    </row>
    <row r="1207" spans="1:4">
      <c r="A1207" s="43">
        <v>0</v>
      </c>
      <c r="B1207" s="43">
        <v>62590</v>
      </c>
      <c r="C1207" s="44">
        <v>44872.9375</v>
      </c>
      <c r="D1207" s="43">
        <v>6.7</v>
      </c>
    </row>
    <row r="1208" spans="1:4">
      <c r="A1208" s="43">
        <v>1</v>
      </c>
      <c r="B1208" s="43">
        <v>62590</v>
      </c>
      <c r="C1208" s="44">
        <v>44873.193749999999</v>
      </c>
      <c r="D1208" s="43">
        <v>1.01</v>
      </c>
    </row>
    <row r="1209" spans="1:4">
      <c r="A1209" s="43">
        <v>0</v>
      </c>
      <c r="B1209" s="43">
        <v>62590</v>
      </c>
      <c r="C1209" s="44">
        <v>44873.456944444442</v>
      </c>
      <c r="D1209" s="43">
        <v>6.4</v>
      </c>
    </row>
    <row r="1210" spans="1:4">
      <c r="A1210" s="43">
        <v>1</v>
      </c>
      <c r="B1210" s="43">
        <v>62590</v>
      </c>
      <c r="C1210" s="44">
        <v>44873.7</v>
      </c>
      <c r="D1210" s="43">
        <v>1.4</v>
      </c>
    </row>
    <row r="1211" spans="1:4">
      <c r="A1211" s="43">
        <v>0</v>
      </c>
      <c r="B1211" s="43">
        <v>62590</v>
      </c>
      <c r="C1211" s="44">
        <v>44873.958333333336</v>
      </c>
      <c r="D1211" s="43">
        <v>6.9</v>
      </c>
    </row>
    <row r="1212" spans="1:4">
      <c r="A1212" s="43">
        <v>1</v>
      </c>
      <c r="B1212" s="43">
        <v>62590</v>
      </c>
      <c r="C1212" s="44">
        <v>44874.21597222222</v>
      </c>
      <c r="D1212" s="43">
        <v>0.77</v>
      </c>
    </row>
    <row r="1213" spans="1:4">
      <c r="A1213" s="43">
        <v>0</v>
      </c>
      <c r="B1213" s="43">
        <v>62590</v>
      </c>
      <c r="C1213" s="44">
        <v>44874.479166666664</v>
      </c>
      <c r="D1213" s="43">
        <v>6.49</v>
      </c>
    </row>
    <row r="1214" spans="1:4">
      <c r="A1214" s="43">
        <v>1</v>
      </c>
      <c r="B1214" s="43">
        <v>62590</v>
      </c>
      <c r="C1214" s="44">
        <v>44874.72152777778</v>
      </c>
      <c r="D1214" s="43">
        <v>1.34</v>
      </c>
    </row>
    <row r="1215" spans="1:4">
      <c r="A1215" s="43">
        <v>0</v>
      </c>
      <c r="B1215" s="43">
        <v>62590</v>
      </c>
      <c r="C1215" s="44">
        <v>44874.979166666664</v>
      </c>
      <c r="D1215" s="43">
        <v>6.95</v>
      </c>
    </row>
    <row r="1216" spans="1:4">
      <c r="A1216" s="43">
        <v>1</v>
      </c>
      <c r="B1216" s="43">
        <v>62590</v>
      </c>
      <c r="C1216" s="44">
        <v>44875.236805555556</v>
      </c>
      <c r="D1216" s="43">
        <v>0.7</v>
      </c>
    </row>
    <row r="1217" spans="1:4">
      <c r="A1217" s="43">
        <v>0</v>
      </c>
      <c r="B1217" s="43">
        <v>62590</v>
      </c>
      <c r="C1217" s="44">
        <v>44875.5</v>
      </c>
      <c r="D1217" s="43">
        <v>6.46</v>
      </c>
    </row>
    <row r="1218" spans="1:4">
      <c r="A1218" s="43">
        <v>1</v>
      </c>
      <c r="B1218" s="43">
        <v>62590</v>
      </c>
      <c r="C1218" s="44">
        <v>44875.741666666669</v>
      </c>
      <c r="D1218" s="43">
        <v>1.42</v>
      </c>
    </row>
    <row r="1219" spans="1:4">
      <c r="A1219" s="43">
        <v>0</v>
      </c>
      <c r="B1219" s="43">
        <v>62590</v>
      </c>
      <c r="C1219" s="44">
        <v>44875.997916666667</v>
      </c>
      <c r="D1219" s="43">
        <v>6.89</v>
      </c>
    </row>
    <row r="1220" spans="1:4">
      <c r="A1220" s="43">
        <v>1</v>
      </c>
      <c r="B1220" s="43">
        <v>62590</v>
      </c>
      <c r="C1220" s="44">
        <v>44876.256249999999</v>
      </c>
      <c r="D1220" s="43">
        <v>0.78</v>
      </c>
    </row>
    <row r="1221" spans="1:4">
      <c r="A1221" s="43">
        <v>0</v>
      </c>
      <c r="B1221" s="43">
        <v>62590</v>
      </c>
      <c r="C1221" s="44">
        <v>44876.518750000003</v>
      </c>
      <c r="D1221" s="43">
        <v>6.34</v>
      </c>
    </row>
    <row r="1222" spans="1:4">
      <c r="A1222" s="43">
        <v>1</v>
      </c>
      <c r="B1222" s="43">
        <v>62590</v>
      </c>
      <c r="C1222" s="44">
        <v>44876.760416666664</v>
      </c>
      <c r="D1222" s="43">
        <v>1.58</v>
      </c>
    </row>
    <row r="1223" spans="1:4">
      <c r="A1223" s="43">
        <v>0</v>
      </c>
      <c r="B1223" s="43">
        <v>62590</v>
      </c>
      <c r="C1223" s="44">
        <v>44877.01666666667</v>
      </c>
      <c r="D1223" s="43">
        <v>6.74</v>
      </c>
    </row>
    <row r="1224" spans="1:4">
      <c r="A1224" s="43">
        <v>1</v>
      </c>
      <c r="B1224" s="43">
        <v>62590</v>
      </c>
      <c r="C1224" s="44">
        <v>44877.275000000001</v>
      </c>
      <c r="D1224" s="43">
        <v>0.99</v>
      </c>
    </row>
    <row r="1225" spans="1:4">
      <c r="A1225" s="43">
        <v>0</v>
      </c>
      <c r="B1225" s="43">
        <v>62590</v>
      </c>
      <c r="C1225" s="44">
        <v>44877.536805555559</v>
      </c>
      <c r="D1225" s="43">
        <v>6.15</v>
      </c>
    </row>
    <row r="1226" spans="1:4">
      <c r="A1226" s="43">
        <v>1</v>
      </c>
      <c r="B1226" s="43">
        <v>62590</v>
      </c>
      <c r="C1226" s="44">
        <v>44877.779166666667</v>
      </c>
      <c r="D1226" s="43">
        <v>1.83</v>
      </c>
    </row>
    <row r="1227" spans="1:4">
      <c r="A1227" s="43">
        <v>0</v>
      </c>
      <c r="B1227" s="43">
        <v>62590</v>
      </c>
      <c r="C1227" s="44">
        <v>44878.03402777778</v>
      </c>
      <c r="D1227" s="43">
        <v>6.5</v>
      </c>
    </row>
    <row r="1228" spans="1:4">
      <c r="A1228" s="43">
        <v>1</v>
      </c>
      <c r="B1228" s="43">
        <v>62590</v>
      </c>
      <c r="C1228" s="44">
        <v>44878.293749999997</v>
      </c>
      <c r="D1228" s="43">
        <v>1.3</v>
      </c>
    </row>
    <row r="1229" spans="1:4">
      <c r="A1229" s="43">
        <v>0</v>
      </c>
      <c r="B1229" s="43">
        <v>62590</v>
      </c>
      <c r="C1229" s="44">
        <v>44878.554166666669</v>
      </c>
      <c r="D1229" s="43">
        <v>5.91</v>
      </c>
    </row>
    <row r="1230" spans="1:4">
      <c r="A1230" s="43">
        <v>1</v>
      </c>
      <c r="B1230" s="43">
        <v>62590</v>
      </c>
      <c r="C1230" s="44">
        <v>44878.79583333333</v>
      </c>
      <c r="D1230" s="43">
        <v>2.14</v>
      </c>
    </row>
    <row r="1231" spans="1:4">
      <c r="A1231" s="43">
        <v>0</v>
      </c>
      <c r="B1231" s="43">
        <v>62590</v>
      </c>
      <c r="C1231" s="44">
        <v>44879.052083333336</v>
      </c>
      <c r="D1231" s="43">
        <v>6.2</v>
      </c>
    </row>
    <row r="1232" spans="1:4">
      <c r="A1232" s="43">
        <v>1</v>
      </c>
      <c r="B1232" s="43">
        <v>62590</v>
      </c>
      <c r="C1232" s="44">
        <v>44879.3125</v>
      </c>
      <c r="D1232" s="43">
        <v>1.68</v>
      </c>
    </row>
    <row r="1233" spans="1:4">
      <c r="A1233" s="43">
        <v>0</v>
      </c>
      <c r="B1233" s="43">
        <v>62590</v>
      </c>
      <c r="C1233" s="44">
        <v>44879.572222222225</v>
      </c>
      <c r="D1233" s="43">
        <v>5.61</v>
      </c>
    </row>
    <row r="1234" spans="1:4">
      <c r="A1234" s="43">
        <v>1</v>
      </c>
      <c r="B1234" s="43">
        <v>62590</v>
      </c>
      <c r="C1234" s="44">
        <v>44879.813194444447</v>
      </c>
      <c r="D1234" s="43">
        <v>2.5</v>
      </c>
    </row>
    <row r="1235" spans="1:4">
      <c r="A1235" s="43">
        <v>0</v>
      </c>
      <c r="B1235" s="43">
        <v>62590</v>
      </c>
      <c r="C1235" s="44">
        <v>44880.069444444445</v>
      </c>
      <c r="D1235" s="43">
        <v>5.83</v>
      </c>
    </row>
    <row r="1236" spans="1:4">
      <c r="A1236" s="43">
        <v>1</v>
      </c>
      <c r="B1236" s="43">
        <v>62590</v>
      </c>
      <c r="C1236" s="44">
        <v>44880.331250000003</v>
      </c>
      <c r="D1236" s="43">
        <v>2.12</v>
      </c>
    </row>
    <row r="1237" spans="1:4">
      <c r="A1237" s="43">
        <v>0</v>
      </c>
      <c r="B1237" s="43">
        <v>62590</v>
      </c>
      <c r="C1237" s="44">
        <v>44880.592361111114</v>
      </c>
      <c r="D1237" s="43">
        <v>5.27</v>
      </c>
    </row>
    <row r="1238" spans="1:4">
      <c r="A1238" s="43">
        <v>1</v>
      </c>
      <c r="B1238" s="43">
        <v>62590</v>
      </c>
      <c r="C1238" s="44">
        <v>44880.832638888889</v>
      </c>
      <c r="D1238" s="43">
        <v>2.9</v>
      </c>
    </row>
    <row r="1239" spans="1:4">
      <c r="A1239" s="43">
        <v>0</v>
      </c>
      <c r="B1239" s="43">
        <v>62590</v>
      </c>
      <c r="C1239" s="44">
        <v>44881.089583333334</v>
      </c>
      <c r="D1239" s="43">
        <v>5.41</v>
      </c>
    </row>
    <row r="1240" spans="1:4">
      <c r="A1240" s="43">
        <v>1</v>
      </c>
      <c r="B1240" s="43">
        <v>62590</v>
      </c>
      <c r="C1240" s="44">
        <v>44881.352777777778</v>
      </c>
      <c r="D1240" s="43">
        <v>2.59</v>
      </c>
    </row>
    <row r="1241" spans="1:4">
      <c r="A1241" s="43">
        <v>0</v>
      </c>
      <c r="B1241" s="43">
        <v>62590</v>
      </c>
      <c r="C1241" s="44">
        <v>44881.616666666669</v>
      </c>
      <c r="D1241" s="43">
        <v>4.8899999999999997</v>
      </c>
    </row>
    <row r="1242" spans="1:4">
      <c r="A1242" s="43">
        <v>1</v>
      </c>
      <c r="B1242" s="43">
        <v>62590</v>
      </c>
      <c r="C1242" s="44">
        <v>44881.855555555558</v>
      </c>
      <c r="D1242" s="43">
        <v>3.34</v>
      </c>
    </row>
    <row r="1243" spans="1:4">
      <c r="A1243" s="43">
        <v>0</v>
      </c>
      <c r="B1243" s="43">
        <v>62590</v>
      </c>
      <c r="C1243" s="44">
        <v>44882.114583333336</v>
      </c>
      <c r="D1243" s="43">
        <v>4.95</v>
      </c>
    </row>
    <row r="1244" spans="1:4">
      <c r="A1244" s="43">
        <v>1</v>
      </c>
      <c r="B1244" s="43">
        <v>62590</v>
      </c>
      <c r="C1244" s="44">
        <v>44882.384027777778</v>
      </c>
      <c r="D1244" s="43">
        <v>3.07</v>
      </c>
    </row>
    <row r="1245" spans="1:4">
      <c r="A1245" s="43">
        <v>0</v>
      </c>
      <c r="B1245" s="43">
        <v>62590</v>
      </c>
      <c r="C1245" s="44">
        <v>44882.660416666666</v>
      </c>
      <c r="D1245" s="43">
        <v>4.55</v>
      </c>
    </row>
    <row r="1246" spans="1:4">
      <c r="A1246" s="43">
        <v>1</v>
      </c>
      <c r="B1246" s="43">
        <v>62590</v>
      </c>
      <c r="C1246" s="44">
        <v>44882.910416666666</v>
      </c>
      <c r="D1246" s="43">
        <v>3.75</v>
      </c>
    </row>
    <row r="1247" spans="1:4">
      <c r="A1247" s="43">
        <v>0</v>
      </c>
      <c r="B1247" s="43">
        <v>62590</v>
      </c>
      <c r="C1247" s="44">
        <v>44883.166666666664</v>
      </c>
      <c r="D1247" s="43">
        <v>4.5</v>
      </c>
    </row>
    <row r="1248" spans="1:4">
      <c r="A1248" s="43">
        <v>1</v>
      </c>
      <c r="B1248" s="43">
        <v>62590</v>
      </c>
      <c r="C1248" s="44">
        <v>44883.472222222219</v>
      </c>
      <c r="D1248" s="43">
        <v>3.43</v>
      </c>
    </row>
    <row r="1249" spans="1:4">
      <c r="A1249" s="43">
        <v>0</v>
      </c>
      <c r="B1249" s="43">
        <v>62590</v>
      </c>
      <c r="C1249" s="44">
        <v>44883.790277777778</v>
      </c>
      <c r="D1249" s="43">
        <v>4.53</v>
      </c>
    </row>
    <row r="1250" spans="1:4">
      <c r="A1250" s="43">
        <v>1</v>
      </c>
      <c r="B1250" s="43">
        <v>62590</v>
      </c>
      <c r="C1250" s="44">
        <v>44884.04791666667</v>
      </c>
      <c r="D1250" s="43">
        <v>3.63</v>
      </c>
    </row>
    <row r="1251" spans="1:4">
      <c r="A1251" s="43">
        <v>0</v>
      </c>
      <c r="B1251" s="43">
        <v>62590</v>
      </c>
      <c r="C1251" s="44">
        <v>44884.302083333336</v>
      </c>
      <c r="D1251" s="43">
        <v>4.45</v>
      </c>
    </row>
    <row r="1252" spans="1:4">
      <c r="A1252" s="43">
        <v>1</v>
      </c>
      <c r="B1252" s="43">
        <v>62590</v>
      </c>
      <c r="C1252" s="44">
        <v>44884.563888888886</v>
      </c>
      <c r="D1252" s="43">
        <v>3.27</v>
      </c>
    </row>
    <row r="1253" spans="1:4">
      <c r="A1253" s="43">
        <v>0</v>
      </c>
      <c r="B1253" s="43">
        <v>62590</v>
      </c>
      <c r="C1253" s="44">
        <v>44884.84375</v>
      </c>
      <c r="D1253" s="43">
        <v>4.95</v>
      </c>
    </row>
    <row r="1254" spans="1:4">
      <c r="A1254" s="43">
        <v>1</v>
      </c>
      <c r="B1254" s="43">
        <v>62590</v>
      </c>
      <c r="C1254" s="44">
        <v>44885.1</v>
      </c>
      <c r="D1254" s="43">
        <v>3.11</v>
      </c>
    </row>
    <row r="1255" spans="1:4">
      <c r="A1255" s="43">
        <v>0</v>
      </c>
      <c r="B1255" s="43">
        <v>62590</v>
      </c>
      <c r="C1255" s="44">
        <v>44885.359027777777</v>
      </c>
      <c r="D1255" s="43">
        <v>4.8600000000000003</v>
      </c>
    </row>
    <row r="1256" spans="1:4">
      <c r="A1256" s="43">
        <v>1</v>
      </c>
      <c r="B1256" s="43">
        <v>62590</v>
      </c>
      <c r="C1256" s="44">
        <v>44885.606249999997</v>
      </c>
      <c r="D1256" s="43">
        <v>2.9</v>
      </c>
    </row>
    <row r="1257" spans="1:4">
      <c r="A1257" s="43">
        <v>0</v>
      </c>
      <c r="B1257" s="43">
        <v>62590</v>
      </c>
      <c r="C1257" s="44">
        <v>44885.87222222222</v>
      </c>
      <c r="D1257" s="43">
        <v>5.44</v>
      </c>
    </row>
    <row r="1258" spans="1:4">
      <c r="A1258" s="43">
        <v>1</v>
      </c>
      <c r="B1258" s="43">
        <v>62590</v>
      </c>
      <c r="C1258" s="44">
        <v>44886.129861111112</v>
      </c>
      <c r="D1258" s="43">
        <v>2.5099999999999998</v>
      </c>
    </row>
    <row r="1259" spans="1:4">
      <c r="A1259" s="43">
        <v>0</v>
      </c>
      <c r="B1259" s="43">
        <v>62590</v>
      </c>
      <c r="C1259" s="44">
        <v>44886.39166666667</v>
      </c>
      <c r="D1259" s="43">
        <v>5.32</v>
      </c>
    </row>
    <row r="1260" spans="1:4">
      <c r="A1260" s="43">
        <v>1</v>
      </c>
      <c r="B1260" s="43">
        <v>62590</v>
      </c>
      <c r="C1260" s="44">
        <v>44886.634722222225</v>
      </c>
      <c r="D1260" s="43">
        <v>2.4900000000000002</v>
      </c>
    </row>
    <row r="1261" spans="1:4">
      <c r="A1261" s="43">
        <v>0</v>
      </c>
      <c r="B1261" s="43">
        <v>62590</v>
      </c>
      <c r="C1261" s="44">
        <v>44886.894444444442</v>
      </c>
      <c r="D1261" s="43">
        <v>5.93</v>
      </c>
    </row>
    <row r="1262" spans="1:4">
      <c r="A1262" s="43">
        <v>1</v>
      </c>
      <c r="B1262" s="43">
        <v>62590</v>
      </c>
      <c r="C1262" s="44">
        <v>44887.15347222222</v>
      </c>
      <c r="D1262" s="43">
        <v>1.9</v>
      </c>
    </row>
    <row r="1263" spans="1:4">
      <c r="A1263" s="43">
        <v>0</v>
      </c>
      <c r="B1263" s="43">
        <v>62590</v>
      </c>
      <c r="C1263" s="44">
        <v>44887.416666666664</v>
      </c>
      <c r="D1263" s="43">
        <v>5.74</v>
      </c>
    </row>
    <row r="1264" spans="1:4">
      <c r="A1264" s="43">
        <v>1</v>
      </c>
      <c r="B1264" s="43">
        <v>62590</v>
      </c>
      <c r="C1264" s="44">
        <v>44887.658333333333</v>
      </c>
      <c r="D1264" s="43">
        <v>2.11</v>
      </c>
    </row>
    <row r="1265" spans="1:4">
      <c r="A1265" s="43">
        <v>0</v>
      </c>
      <c r="B1265" s="43">
        <v>62590</v>
      </c>
      <c r="C1265" s="44">
        <v>44887.916666666664</v>
      </c>
      <c r="D1265" s="43">
        <v>6.37</v>
      </c>
    </row>
    <row r="1266" spans="1:4">
      <c r="A1266" s="43">
        <v>1</v>
      </c>
      <c r="B1266" s="43">
        <v>62590</v>
      </c>
      <c r="C1266" s="44">
        <v>44888.176388888889</v>
      </c>
      <c r="D1266" s="43">
        <v>1.35</v>
      </c>
    </row>
    <row r="1267" spans="1:4">
      <c r="A1267" s="43">
        <v>0</v>
      </c>
      <c r="B1267" s="43">
        <v>62590</v>
      </c>
      <c r="C1267" s="44">
        <v>44888.441666666666</v>
      </c>
      <c r="D1267" s="43">
        <v>6.09</v>
      </c>
    </row>
    <row r="1268" spans="1:4">
      <c r="A1268" s="43">
        <v>1</v>
      </c>
      <c r="B1268" s="43">
        <v>62590</v>
      </c>
      <c r="C1268" s="44">
        <v>44888.681944444441</v>
      </c>
      <c r="D1268" s="43">
        <v>1.78</v>
      </c>
    </row>
    <row r="1269" spans="1:4">
      <c r="A1269" s="43">
        <v>0</v>
      </c>
      <c r="B1269" s="43">
        <v>62590</v>
      </c>
      <c r="C1269" s="44">
        <v>44888.938888888886</v>
      </c>
      <c r="D1269" s="43">
        <v>6.73</v>
      </c>
    </row>
    <row r="1270" spans="1:4">
      <c r="A1270" s="43">
        <v>1</v>
      </c>
      <c r="B1270" s="43">
        <v>62590</v>
      </c>
      <c r="C1270" s="44">
        <v>44889.2</v>
      </c>
      <c r="D1270" s="43">
        <v>0.91</v>
      </c>
    </row>
    <row r="1271" spans="1:4">
      <c r="A1271" s="43">
        <v>0</v>
      </c>
      <c r="B1271" s="43">
        <v>62590</v>
      </c>
      <c r="C1271" s="44">
        <v>44889.46597222222</v>
      </c>
      <c r="D1271" s="43">
        <v>6.33</v>
      </c>
    </row>
    <row r="1272" spans="1:4">
      <c r="A1272" s="43">
        <v>1</v>
      </c>
      <c r="B1272" s="43">
        <v>62590</v>
      </c>
      <c r="C1272" s="44">
        <v>44889.705555555556</v>
      </c>
      <c r="D1272" s="43">
        <v>1.56</v>
      </c>
    </row>
    <row r="1273" spans="1:4">
      <c r="A1273" s="43">
        <v>0</v>
      </c>
      <c r="B1273" s="43">
        <v>62590</v>
      </c>
      <c r="C1273" s="44">
        <v>44889.962500000001</v>
      </c>
      <c r="D1273" s="43">
        <v>6.97</v>
      </c>
    </row>
    <row r="1274" spans="1:4">
      <c r="A1274" s="43">
        <v>1</v>
      </c>
      <c r="B1274" s="43">
        <v>62590</v>
      </c>
      <c r="C1274" s="44">
        <v>44890.224305555559</v>
      </c>
      <c r="D1274" s="43">
        <v>0.64</v>
      </c>
    </row>
    <row r="1275" spans="1:4">
      <c r="A1275" s="43">
        <v>0</v>
      </c>
      <c r="B1275" s="43">
        <v>62590</v>
      </c>
      <c r="C1275" s="44">
        <v>44890.489583333336</v>
      </c>
      <c r="D1275" s="43">
        <v>6.44</v>
      </c>
    </row>
    <row r="1276" spans="1:4">
      <c r="A1276" s="43">
        <v>1</v>
      </c>
      <c r="B1276" s="43">
        <v>62590</v>
      </c>
      <c r="C1276" s="44">
        <v>44890.729861111111</v>
      </c>
      <c r="D1276" s="43">
        <v>1.46</v>
      </c>
    </row>
    <row r="1277" spans="1:4">
      <c r="A1277" s="43">
        <v>0</v>
      </c>
      <c r="B1277" s="43">
        <v>62590</v>
      </c>
      <c r="C1277" s="44">
        <v>44890.987500000003</v>
      </c>
      <c r="D1277" s="43">
        <v>7.07</v>
      </c>
    </row>
    <row r="1278" spans="1:4">
      <c r="A1278" s="43">
        <v>1</v>
      </c>
      <c r="B1278" s="43">
        <v>62590</v>
      </c>
      <c r="C1278" s="44">
        <v>44891.25</v>
      </c>
      <c r="D1278" s="43">
        <v>0.59</v>
      </c>
    </row>
    <row r="1279" spans="1:4">
      <c r="A1279" s="43">
        <v>0</v>
      </c>
      <c r="B1279" s="43">
        <v>62590</v>
      </c>
      <c r="C1279" s="44">
        <v>44891.51458333333</v>
      </c>
      <c r="D1279" s="43">
        <v>6.41</v>
      </c>
    </row>
    <row r="1280" spans="1:4">
      <c r="A1280" s="43">
        <v>1</v>
      </c>
      <c r="B1280" s="43">
        <v>62590</v>
      </c>
      <c r="C1280" s="44">
        <v>44891.754861111112</v>
      </c>
      <c r="D1280" s="43">
        <v>1.53</v>
      </c>
    </row>
    <row r="1281" spans="1:4">
      <c r="A1281" s="43">
        <v>0</v>
      </c>
      <c r="B1281" s="43">
        <v>62590</v>
      </c>
      <c r="C1281" s="44">
        <v>44892.011805555558</v>
      </c>
      <c r="D1281" s="43">
        <v>7</v>
      </c>
    </row>
    <row r="1282" spans="1:4">
      <c r="A1282" s="43">
        <v>1</v>
      </c>
      <c r="B1282" s="43">
        <v>62590</v>
      </c>
      <c r="C1282" s="44">
        <v>44892.275000000001</v>
      </c>
      <c r="D1282" s="43">
        <v>0.73</v>
      </c>
    </row>
    <row r="1283" spans="1:4">
      <c r="A1283" s="43">
        <v>0</v>
      </c>
      <c r="B1283" s="43">
        <v>62590</v>
      </c>
      <c r="C1283" s="44">
        <v>44892.539583333331</v>
      </c>
      <c r="D1283" s="43">
        <v>6.26</v>
      </c>
    </row>
    <row r="1284" spans="1:4">
      <c r="A1284" s="43">
        <v>1</v>
      </c>
      <c r="B1284" s="43">
        <v>62590</v>
      </c>
      <c r="C1284" s="44">
        <v>44892.78125</v>
      </c>
      <c r="D1284" s="43">
        <v>1.72</v>
      </c>
    </row>
    <row r="1285" spans="1:4">
      <c r="A1285" s="43">
        <v>0</v>
      </c>
      <c r="B1285" s="43">
        <v>62590</v>
      </c>
      <c r="C1285" s="44">
        <v>44893.037499999999</v>
      </c>
      <c r="D1285" s="43">
        <v>6.78</v>
      </c>
    </row>
    <row r="1286" spans="1:4">
      <c r="A1286" s="43">
        <v>1</v>
      </c>
      <c r="B1286" s="43">
        <v>62590</v>
      </c>
      <c r="C1286" s="44">
        <v>44893.302083333336</v>
      </c>
      <c r="D1286" s="43">
        <v>1.06</v>
      </c>
    </row>
    <row r="1287" spans="1:4">
      <c r="A1287" s="43">
        <v>0</v>
      </c>
      <c r="B1287" s="43">
        <v>62590</v>
      </c>
      <c r="C1287" s="44">
        <v>44893.564583333333</v>
      </c>
      <c r="D1287" s="43">
        <v>6.01</v>
      </c>
    </row>
    <row r="1288" spans="1:4">
      <c r="A1288" s="43">
        <v>1</v>
      </c>
      <c r="B1288" s="43">
        <v>62590</v>
      </c>
      <c r="C1288" s="44">
        <v>44893.809027777781</v>
      </c>
      <c r="D1288" s="43">
        <v>2.0499999999999998</v>
      </c>
    </row>
    <row r="1289" spans="1:4">
      <c r="A1289" s="43">
        <v>0</v>
      </c>
      <c r="B1289" s="43">
        <v>62590</v>
      </c>
      <c r="C1289" s="44">
        <v>44894.06527777778</v>
      </c>
      <c r="D1289" s="43">
        <v>6.42</v>
      </c>
    </row>
    <row r="1290" spans="1:4">
      <c r="A1290" s="43">
        <v>1</v>
      </c>
      <c r="B1290" s="43">
        <v>62590</v>
      </c>
      <c r="C1290" s="44">
        <v>44894.331944444442</v>
      </c>
      <c r="D1290" s="43">
        <v>1.52</v>
      </c>
    </row>
    <row r="1291" spans="1:4">
      <c r="A1291" s="43">
        <v>0</v>
      </c>
      <c r="B1291" s="43">
        <v>62590</v>
      </c>
      <c r="C1291" s="44">
        <v>44894.59375</v>
      </c>
      <c r="D1291" s="43">
        <v>5.71</v>
      </c>
    </row>
    <row r="1292" spans="1:4">
      <c r="A1292" s="43">
        <v>1</v>
      </c>
      <c r="B1292" s="43">
        <v>62590</v>
      </c>
      <c r="C1292" s="44">
        <v>44894.84097222222</v>
      </c>
      <c r="D1292" s="43">
        <v>2.4500000000000002</v>
      </c>
    </row>
    <row r="1293" spans="1:4">
      <c r="A1293" s="43">
        <v>0</v>
      </c>
      <c r="B1293" s="43">
        <v>62590</v>
      </c>
      <c r="C1293" s="44">
        <v>44895.09652777778</v>
      </c>
      <c r="D1293" s="43">
        <v>5.95</v>
      </c>
    </row>
    <row r="1294" spans="1:4">
      <c r="A1294" s="43">
        <v>1</v>
      </c>
      <c r="B1294" s="43">
        <v>62590</v>
      </c>
      <c r="C1294" s="44">
        <v>44895.364583333336</v>
      </c>
      <c r="D1294" s="43">
        <v>2.04</v>
      </c>
    </row>
    <row r="1295" spans="1:4">
      <c r="A1295" s="43">
        <v>0</v>
      </c>
      <c r="B1295" s="43">
        <v>62590</v>
      </c>
      <c r="C1295" s="44">
        <v>44895.62777777778</v>
      </c>
      <c r="D1295" s="43">
        <v>5.39</v>
      </c>
    </row>
    <row r="1296" spans="1:4">
      <c r="A1296" s="43">
        <v>1</v>
      </c>
      <c r="B1296" s="43">
        <v>62590</v>
      </c>
      <c r="C1296" s="44">
        <v>44895.881944444445</v>
      </c>
      <c r="D1296" s="43">
        <v>2.87</v>
      </c>
    </row>
    <row r="1297" spans="1:4">
      <c r="A1297" s="43">
        <v>0</v>
      </c>
      <c r="B1297" s="43">
        <v>62590</v>
      </c>
      <c r="C1297" s="44">
        <v>44896.135416666664</v>
      </c>
      <c r="D1297" s="43">
        <v>5.44</v>
      </c>
    </row>
    <row r="1298" spans="1:4">
      <c r="A1298" s="43">
        <v>1</v>
      </c>
      <c r="B1298" s="43">
        <v>62590</v>
      </c>
      <c r="C1298" s="44">
        <v>44896.40625</v>
      </c>
      <c r="D1298" s="43">
        <v>2.54</v>
      </c>
    </row>
    <row r="1299" spans="1:4">
      <c r="A1299" s="43">
        <v>0</v>
      </c>
      <c r="B1299" s="43">
        <v>62590</v>
      </c>
      <c r="C1299" s="44">
        <v>44896.675000000003</v>
      </c>
      <c r="D1299" s="43">
        <v>5.12</v>
      </c>
    </row>
    <row r="1300" spans="1:4">
      <c r="A1300" s="43">
        <v>1</v>
      </c>
      <c r="B1300" s="43">
        <v>62590</v>
      </c>
      <c r="C1300" s="44">
        <v>44896.938194444447</v>
      </c>
      <c r="D1300" s="43">
        <v>3.17</v>
      </c>
    </row>
    <row r="1301" spans="1:4">
      <c r="A1301" s="43">
        <v>0</v>
      </c>
      <c r="B1301" s="43">
        <v>62590</v>
      </c>
      <c r="C1301" s="44">
        <v>44897.188888888886</v>
      </c>
      <c r="D1301" s="43">
        <v>4.9800000000000004</v>
      </c>
    </row>
    <row r="1302" spans="1:4">
      <c r="A1302" s="43">
        <v>1</v>
      </c>
      <c r="B1302" s="43">
        <v>62590</v>
      </c>
      <c r="C1302" s="44">
        <v>44897.461805555555</v>
      </c>
      <c r="D1302" s="43">
        <v>2.91</v>
      </c>
    </row>
    <row r="1303" spans="1:4">
      <c r="A1303" s="43">
        <v>0</v>
      </c>
      <c r="B1303" s="43">
        <v>62590</v>
      </c>
      <c r="C1303" s="44">
        <v>44897.750694444447</v>
      </c>
      <c r="D1303" s="43">
        <v>5.09</v>
      </c>
    </row>
    <row r="1304" spans="1:4">
      <c r="A1304" s="43">
        <v>1</v>
      </c>
      <c r="B1304" s="43">
        <v>62590</v>
      </c>
      <c r="C1304" s="44">
        <v>44898.018055555556</v>
      </c>
      <c r="D1304" s="43">
        <v>3.13</v>
      </c>
    </row>
    <row r="1305" spans="1:4">
      <c r="A1305" s="43">
        <v>0</v>
      </c>
      <c r="B1305" s="43">
        <v>62590</v>
      </c>
      <c r="C1305" s="44">
        <v>44898.272916666669</v>
      </c>
      <c r="D1305" s="43">
        <v>4.82</v>
      </c>
    </row>
    <row r="1306" spans="1:4">
      <c r="A1306" s="43">
        <v>1</v>
      </c>
      <c r="B1306" s="43">
        <v>62590</v>
      </c>
      <c r="C1306" s="44">
        <v>44898.53402777778</v>
      </c>
      <c r="D1306" s="43">
        <v>2.99</v>
      </c>
    </row>
    <row r="1307" spans="1:4">
      <c r="A1307" s="43">
        <v>0</v>
      </c>
      <c r="B1307" s="43">
        <v>62590</v>
      </c>
      <c r="C1307" s="44">
        <v>44898.813888888886</v>
      </c>
      <c r="D1307" s="43">
        <v>5.35</v>
      </c>
    </row>
    <row r="1308" spans="1:4">
      <c r="A1308" s="43">
        <v>1</v>
      </c>
      <c r="B1308" s="43">
        <v>62590</v>
      </c>
      <c r="C1308" s="44">
        <v>44899.081944444442</v>
      </c>
      <c r="D1308" s="43">
        <v>2.76</v>
      </c>
    </row>
    <row r="1309" spans="1:4">
      <c r="A1309" s="43">
        <v>0</v>
      </c>
      <c r="B1309" s="43">
        <v>62590</v>
      </c>
      <c r="C1309" s="44">
        <v>44899.343055555553</v>
      </c>
      <c r="D1309" s="43">
        <v>5.0199999999999996</v>
      </c>
    </row>
    <row r="1310" spans="1:4">
      <c r="A1310" s="43">
        <v>1</v>
      </c>
      <c r="B1310" s="43">
        <v>62590</v>
      </c>
      <c r="C1310" s="44">
        <v>44899.59097222222</v>
      </c>
      <c r="D1310" s="43">
        <v>2.81</v>
      </c>
    </row>
    <row r="1311" spans="1:4">
      <c r="A1311" s="43">
        <v>0</v>
      </c>
      <c r="B1311" s="43">
        <v>62590</v>
      </c>
      <c r="C1311" s="44">
        <v>44899.855555555558</v>
      </c>
      <c r="D1311" s="43">
        <v>5.72</v>
      </c>
    </row>
    <row r="1312" spans="1:4">
      <c r="A1312" s="43">
        <v>1</v>
      </c>
      <c r="B1312" s="43">
        <v>62590</v>
      </c>
      <c r="C1312" s="44">
        <v>44900.121527777781</v>
      </c>
      <c r="D1312" s="43">
        <v>2.2799999999999998</v>
      </c>
    </row>
    <row r="1313" spans="1:4">
      <c r="A1313" s="43">
        <v>0</v>
      </c>
      <c r="B1313" s="43">
        <v>62590</v>
      </c>
      <c r="C1313" s="44">
        <v>44900.386111111111</v>
      </c>
      <c r="D1313" s="43">
        <v>5.35</v>
      </c>
    </row>
    <row r="1314" spans="1:4">
      <c r="A1314" s="43">
        <v>1</v>
      </c>
      <c r="B1314" s="43">
        <v>62590</v>
      </c>
      <c r="C1314" s="44">
        <v>44900.62777777778</v>
      </c>
      <c r="D1314" s="43">
        <v>2.5299999999999998</v>
      </c>
    </row>
    <row r="1315" spans="1:4">
      <c r="A1315" s="43">
        <v>0</v>
      </c>
      <c r="B1315" s="43">
        <v>62590</v>
      </c>
      <c r="C1315" s="44">
        <v>44900.887499999997</v>
      </c>
      <c r="D1315" s="43">
        <v>6.05</v>
      </c>
    </row>
    <row r="1316" spans="1:4">
      <c r="A1316" s="43">
        <v>1</v>
      </c>
      <c r="B1316" s="43">
        <v>62590</v>
      </c>
      <c r="C1316" s="44">
        <v>44901.152083333334</v>
      </c>
      <c r="D1316" s="43">
        <v>1.85</v>
      </c>
    </row>
    <row r="1317" spans="1:4">
      <c r="A1317" s="43">
        <v>0</v>
      </c>
      <c r="B1317" s="43">
        <v>62590</v>
      </c>
      <c r="C1317" s="44">
        <v>44901.416666666664</v>
      </c>
      <c r="D1317" s="43">
        <v>5.65</v>
      </c>
    </row>
    <row r="1318" spans="1:4">
      <c r="A1318" s="43">
        <v>1</v>
      </c>
      <c r="B1318" s="43">
        <v>62590</v>
      </c>
      <c r="C1318" s="44">
        <v>44901.657638888886</v>
      </c>
      <c r="D1318" s="43">
        <v>2.29</v>
      </c>
    </row>
    <row r="1319" spans="1:4">
      <c r="A1319" s="43">
        <v>0</v>
      </c>
      <c r="B1319" s="43">
        <v>62590</v>
      </c>
      <c r="C1319" s="44">
        <v>44901.915277777778</v>
      </c>
      <c r="D1319" s="43">
        <v>6.31</v>
      </c>
    </row>
    <row r="1320" spans="1:4">
      <c r="A1320" s="43">
        <v>1</v>
      </c>
      <c r="B1320" s="43">
        <v>62590</v>
      </c>
      <c r="C1320" s="44">
        <v>44902.177777777775</v>
      </c>
      <c r="D1320" s="43">
        <v>1.5</v>
      </c>
    </row>
    <row r="1321" spans="1:4">
      <c r="A1321" s="43">
        <v>0</v>
      </c>
      <c r="B1321" s="43">
        <v>62590</v>
      </c>
      <c r="C1321" s="44">
        <v>44902.443749999999</v>
      </c>
      <c r="D1321" s="43">
        <v>5.88</v>
      </c>
    </row>
    <row r="1322" spans="1:4">
      <c r="A1322" s="43">
        <v>1</v>
      </c>
      <c r="B1322" s="43">
        <v>62590</v>
      </c>
      <c r="C1322" s="44">
        <v>44902.684027777781</v>
      </c>
      <c r="D1322" s="43">
        <v>2.1</v>
      </c>
    </row>
    <row r="1323" spans="1:4">
      <c r="A1323" s="43">
        <v>0</v>
      </c>
      <c r="B1323" s="43">
        <v>62590</v>
      </c>
      <c r="C1323" s="44">
        <v>44902.939583333333</v>
      </c>
      <c r="D1323" s="43">
        <v>6.48</v>
      </c>
    </row>
    <row r="1324" spans="1:4">
      <c r="A1324" s="43">
        <v>1</v>
      </c>
      <c r="B1324" s="43">
        <v>62590</v>
      </c>
      <c r="C1324" s="44">
        <v>44903.202777777777</v>
      </c>
      <c r="D1324" s="43">
        <v>1.28</v>
      </c>
    </row>
    <row r="1325" spans="1:4">
      <c r="A1325" s="43">
        <v>0</v>
      </c>
      <c r="B1325" s="43">
        <v>62590</v>
      </c>
      <c r="C1325" s="44">
        <v>44903.467361111114</v>
      </c>
      <c r="D1325" s="43">
        <v>6.02</v>
      </c>
    </row>
    <row r="1326" spans="1:4">
      <c r="A1326" s="43">
        <v>1</v>
      </c>
      <c r="B1326" s="43">
        <v>62590</v>
      </c>
      <c r="C1326" s="44">
        <v>44903.708333333336</v>
      </c>
      <c r="D1326" s="43">
        <v>1.99</v>
      </c>
    </row>
    <row r="1327" spans="1:4">
      <c r="A1327" s="43">
        <v>0</v>
      </c>
      <c r="B1327" s="43">
        <v>62590</v>
      </c>
      <c r="C1327" s="44">
        <v>44903.963194444441</v>
      </c>
      <c r="D1327" s="43">
        <v>6.56</v>
      </c>
    </row>
    <row r="1328" spans="1:4">
      <c r="A1328" s="43">
        <v>1</v>
      </c>
      <c r="B1328" s="43">
        <v>62590</v>
      </c>
      <c r="C1328" s="44">
        <v>44904.225694444445</v>
      </c>
      <c r="D1328" s="43">
        <v>1.17</v>
      </c>
    </row>
    <row r="1329" spans="1:4">
      <c r="A1329" s="43">
        <v>0</v>
      </c>
      <c r="B1329" s="43">
        <v>62590</v>
      </c>
      <c r="C1329" s="44">
        <v>44904.489583333336</v>
      </c>
      <c r="D1329" s="43">
        <v>6.09</v>
      </c>
    </row>
    <row r="1330" spans="1:4">
      <c r="A1330" s="43">
        <v>1</v>
      </c>
      <c r="B1330" s="43">
        <v>62590</v>
      </c>
      <c r="C1330" s="44">
        <v>44904.730555555558</v>
      </c>
      <c r="D1330" s="43">
        <v>1.96</v>
      </c>
    </row>
    <row r="1331" spans="1:4">
      <c r="A1331" s="43">
        <v>0</v>
      </c>
      <c r="B1331" s="43">
        <v>62590</v>
      </c>
      <c r="C1331" s="44">
        <v>44904.98541666667</v>
      </c>
      <c r="D1331" s="43">
        <v>6.57</v>
      </c>
    </row>
    <row r="1332" spans="1:4">
      <c r="A1332" s="43">
        <v>1</v>
      </c>
      <c r="B1332" s="43">
        <v>62590</v>
      </c>
      <c r="C1332" s="44">
        <v>44905.247916666667</v>
      </c>
      <c r="D1332" s="43">
        <v>1.17</v>
      </c>
    </row>
    <row r="1333" spans="1:4">
      <c r="A1333" s="43">
        <v>0</v>
      </c>
      <c r="B1333" s="43">
        <v>62590</v>
      </c>
      <c r="C1333" s="44">
        <v>44905.510416666664</v>
      </c>
      <c r="D1333" s="43">
        <v>6.09</v>
      </c>
    </row>
    <row r="1334" spans="1:4">
      <c r="A1334" s="43">
        <v>1</v>
      </c>
      <c r="B1334" s="43">
        <v>62590</v>
      </c>
      <c r="C1334" s="44">
        <v>44905.752083333333</v>
      </c>
      <c r="D1334" s="43">
        <v>2</v>
      </c>
    </row>
    <row r="1335" spans="1:4">
      <c r="A1335" s="43">
        <v>0</v>
      </c>
      <c r="B1335" s="43">
        <v>62590</v>
      </c>
      <c r="C1335" s="44">
        <v>44906.006944444445</v>
      </c>
      <c r="D1335" s="43">
        <v>6.51</v>
      </c>
    </row>
    <row r="1336" spans="1:4">
      <c r="A1336" s="43">
        <v>1</v>
      </c>
      <c r="B1336" s="43">
        <v>62590</v>
      </c>
      <c r="C1336" s="44">
        <v>44906.268750000003</v>
      </c>
      <c r="D1336" s="43">
        <v>1.26</v>
      </c>
    </row>
    <row r="1337" spans="1:4">
      <c r="A1337" s="43">
        <v>0</v>
      </c>
      <c r="B1337" s="43">
        <v>62590</v>
      </c>
      <c r="C1337" s="44">
        <v>44906.53125</v>
      </c>
      <c r="D1337" s="43">
        <v>6.03</v>
      </c>
    </row>
    <row r="1338" spans="1:4">
      <c r="A1338" s="43">
        <v>1</v>
      </c>
      <c r="B1338" s="43">
        <v>62590</v>
      </c>
      <c r="C1338" s="44">
        <v>44906.772916666669</v>
      </c>
      <c r="D1338" s="43">
        <v>2.1</v>
      </c>
    </row>
    <row r="1339" spans="1:4">
      <c r="A1339" s="43">
        <v>0</v>
      </c>
      <c r="B1339" s="43">
        <v>62590</v>
      </c>
      <c r="C1339" s="44">
        <v>44907.027777777781</v>
      </c>
      <c r="D1339" s="43">
        <v>6.38</v>
      </c>
    </row>
    <row r="1340" spans="1:4">
      <c r="A1340" s="43">
        <v>1</v>
      </c>
      <c r="B1340" s="43">
        <v>62590</v>
      </c>
      <c r="C1340" s="44">
        <v>44907.289583333331</v>
      </c>
      <c r="D1340" s="43">
        <v>1.43</v>
      </c>
    </row>
    <row r="1341" spans="1:4">
      <c r="A1341" s="43">
        <v>0</v>
      </c>
      <c r="B1341" s="43">
        <v>62590</v>
      </c>
      <c r="C1341" s="44">
        <v>44907.550694444442</v>
      </c>
      <c r="D1341" s="43">
        <v>5.92</v>
      </c>
    </row>
    <row r="1342" spans="1:4">
      <c r="A1342" s="43">
        <v>1</v>
      </c>
      <c r="B1342" s="43">
        <v>62590</v>
      </c>
      <c r="C1342" s="44">
        <v>44907.793055555558</v>
      </c>
      <c r="D1342" s="43">
        <v>2.25</v>
      </c>
    </row>
    <row r="1343" spans="1:4">
      <c r="A1343" s="43">
        <v>0</v>
      </c>
      <c r="B1343" s="43">
        <v>62590</v>
      </c>
      <c r="C1343" s="44">
        <v>44908.04791666667</v>
      </c>
      <c r="D1343" s="43">
        <v>6.2</v>
      </c>
    </row>
    <row r="1344" spans="1:4">
      <c r="A1344" s="43">
        <v>1</v>
      </c>
      <c r="B1344" s="43">
        <v>62590</v>
      </c>
      <c r="C1344" s="44">
        <v>44908.30972222222</v>
      </c>
      <c r="D1344" s="43">
        <v>1.65</v>
      </c>
    </row>
    <row r="1345" spans="1:4">
      <c r="A1345" s="43">
        <v>0</v>
      </c>
      <c r="B1345" s="43">
        <v>62590</v>
      </c>
      <c r="C1345" s="44">
        <v>44908.570833333331</v>
      </c>
      <c r="D1345" s="43">
        <v>5.78</v>
      </c>
    </row>
    <row r="1346" spans="1:4">
      <c r="A1346" s="43">
        <v>1</v>
      </c>
      <c r="B1346" s="43">
        <v>62590</v>
      </c>
      <c r="C1346" s="44">
        <v>44908.813194444447</v>
      </c>
      <c r="D1346" s="43">
        <v>2.4500000000000002</v>
      </c>
    </row>
    <row r="1347" spans="1:4">
      <c r="A1347" s="43">
        <v>0</v>
      </c>
      <c r="B1347" s="43">
        <v>62590</v>
      </c>
      <c r="C1347" s="44">
        <v>44909.068749999999</v>
      </c>
      <c r="D1347" s="43">
        <v>5.97</v>
      </c>
    </row>
    <row r="1348" spans="1:4">
      <c r="A1348" s="43">
        <v>1</v>
      </c>
      <c r="B1348" s="43">
        <v>62590</v>
      </c>
      <c r="C1348" s="44">
        <v>44909.329861111109</v>
      </c>
      <c r="D1348" s="43">
        <v>1.92</v>
      </c>
    </row>
    <row r="1349" spans="1:4">
      <c r="A1349" s="43">
        <v>0</v>
      </c>
      <c r="B1349" s="43">
        <v>62590</v>
      </c>
      <c r="C1349" s="44">
        <v>44909.592361111114</v>
      </c>
      <c r="D1349" s="43">
        <v>5.6</v>
      </c>
    </row>
    <row r="1350" spans="1:4">
      <c r="A1350" s="43">
        <v>1</v>
      </c>
      <c r="B1350" s="43">
        <v>62590</v>
      </c>
      <c r="C1350" s="44">
        <v>44909.836111111108</v>
      </c>
      <c r="D1350" s="43">
        <v>2.7</v>
      </c>
    </row>
    <row r="1351" spans="1:4">
      <c r="A1351" s="43">
        <v>0</v>
      </c>
      <c r="B1351" s="43">
        <v>62590</v>
      </c>
      <c r="C1351" s="44">
        <v>44910.09097222222</v>
      </c>
      <c r="D1351" s="43">
        <v>5.68</v>
      </c>
    </row>
    <row r="1352" spans="1:4">
      <c r="A1352" s="43">
        <v>1</v>
      </c>
      <c r="B1352" s="43">
        <v>62590</v>
      </c>
      <c r="C1352" s="44">
        <v>44910.352777777778</v>
      </c>
      <c r="D1352" s="43">
        <v>2.23</v>
      </c>
    </row>
    <row r="1353" spans="1:4">
      <c r="A1353" s="43">
        <v>0</v>
      </c>
      <c r="B1353" s="43">
        <v>62590</v>
      </c>
      <c r="C1353" s="44">
        <v>44910.615972222222</v>
      </c>
      <c r="D1353" s="43">
        <v>5.4</v>
      </c>
    </row>
    <row r="1354" spans="1:4">
      <c r="A1354" s="43">
        <v>1</v>
      </c>
      <c r="B1354" s="43">
        <v>62590</v>
      </c>
      <c r="C1354" s="44">
        <v>44910.863888888889</v>
      </c>
      <c r="D1354" s="43">
        <v>2.96</v>
      </c>
    </row>
    <row r="1355" spans="1:4">
      <c r="A1355" s="43">
        <v>0</v>
      </c>
      <c r="B1355" s="43">
        <v>62590</v>
      </c>
      <c r="C1355" s="44">
        <v>44911.116666666669</v>
      </c>
      <c r="D1355" s="43">
        <v>5.35</v>
      </c>
    </row>
    <row r="1356" spans="1:4">
      <c r="A1356" s="43">
        <v>1</v>
      </c>
      <c r="B1356" s="43">
        <v>62590</v>
      </c>
      <c r="C1356" s="44">
        <v>44911.378472222219</v>
      </c>
      <c r="D1356" s="43">
        <v>2.56</v>
      </c>
    </row>
    <row r="1357" spans="1:4">
      <c r="A1357" s="43">
        <v>0</v>
      </c>
      <c r="B1357" s="43">
        <v>62590</v>
      </c>
      <c r="C1357" s="44">
        <v>44911.646527777775</v>
      </c>
      <c r="D1357" s="43">
        <v>5.2</v>
      </c>
    </row>
    <row r="1358" spans="1:4">
      <c r="A1358" s="43">
        <v>1</v>
      </c>
      <c r="B1358" s="43">
        <v>62590</v>
      </c>
      <c r="C1358" s="44">
        <v>44911.9</v>
      </c>
      <c r="D1358" s="43">
        <v>3.21</v>
      </c>
    </row>
    <row r="1359" spans="1:4">
      <c r="A1359" s="43">
        <v>0</v>
      </c>
      <c r="B1359" s="43">
        <v>62590</v>
      </c>
      <c r="C1359" s="44">
        <v>44912.150694444441</v>
      </c>
      <c r="D1359" s="43">
        <v>5</v>
      </c>
    </row>
    <row r="1360" spans="1:4">
      <c r="A1360" s="43">
        <v>1</v>
      </c>
      <c r="B1360" s="43">
        <v>62590</v>
      </c>
      <c r="C1360" s="44">
        <v>44912.411805555559</v>
      </c>
      <c r="D1360" s="43">
        <v>2.9</v>
      </c>
    </row>
    <row r="1361" spans="1:4">
      <c r="A1361" s="43">
        <v>0</v>
      </c>
      <c r="B1361" s="43">
        <v>62590</v>
      </c>
      <c r="C1361" s="44">
        <v>44912.688888888886</v>
      </c>
      <c r="D1361" s="43">
        <v>5.05</v>
      </c>
    </row>
    <row r="1362" spans="1:4">
      <c r="A1362" s="43">
        <v>1</v>
      </c>
      <c r="B1362" s="43">
        <v>62590</v>
      </c>
      <c r="C1362" s="44">
        <v>44912.957638888889</v>
      </c>
      <c r="D1362" s="43">
        <v>3.35</v>
      </c>
    </row>
    <row r="1363" spans="1:4">
      <c r="A1363" s="43">
        <v>0</v>
      </c>
      <c r="B1363" s="43">
        <v>62590</v>
      </c>
      <c r="C1363" s="44">
        <v>44913.202777777777</v>
      </c>
      <c r="D1363" s="43">
        <v>4.6900000000000004</v>
      </c>
    </row>
    <row r="1364" spans="1:4">
      <c r="A1364" s="43">
        <v>1</v>
      </c>
      <c r="B1364" s="43">
        <v>62590</v>
      </c>
      <c r="C1364" s="44">
        <v>44913.463888888888</v>
      </c>
      <c r="D1364" s="43">
        <v>3.18</v>
      </c>
    </row>
    <row r="1365" spans="1:4">
      <c r="A1365" s="43">
        <v>0</v>
      </c>
      <c r="B1365" s="43">
        <v>62590</v>
      </c>
      <c r="C1365" s="44">
        <v>44913.75277777778</v>
      </c>
      <c r="D1365" s="43">
        <v>5.05</v>
      </c>
    </row>
    <row r="1366" spans="1:4">
      <c r="A1366" s="43">
        <v>1</v>
      </c>
      <c r="B1366" s="43">
        <v>62590</v>
      </c>
      <c r="C1366" s="44">
        <v>44914.03402777778</v>
      </c>
      <c r="D1366" s="43">
        <v>3.19</v>
      </c>
    </row>
    <row r="1367" spans="1:4">
      <c r="A1367" s="43">
        <v>0</v>
      </c>
      <c r="B1367" s="43">
        <v>62590</v>
      </c>
      <c r="C1367" s="44">
        <v>44914.285416666666</v>
      </c>
      <c r="D1367" s="43">
        <v>4.63</v>
      </c>
    </row>
    <row r="1368" spans="1:4">
      <c r="A1368" s="43">
        <v>1</v>
      </c>
      <c r="B1368" s="43">
        <v>62590</v>
      </c>
      <c r="C1368" s="44">
        <v>44914.538888888892</v>
      </c>
      <c r="D1368" s="43">
        <v>3.22</v>
      </c>
    </row>
    <row r="1369" spans="1:4">
      <c r="A1369" s="43">
        <v>0</v>
      </c>
      <c r="B1369" s="43">
        <v>62590</v>
      </c>
      <c r="C1369" s="44">
        <v>44914.810416666667</v>
      </c>
      <c r="D1369" s="43">
        <v>5.29</v>
      </c>
    </row>
    <row r="1370" spans="1:4">
      <c r="A1370" s="43">
        <v>1</v>
      </c>
      <c r="B1370" s="43">
        <v>62590</v>
      </c>
      <c r="C1370" s="44">
        <v>44915.083333333336</v>
      </c>
      <c r="D1370" s="43">
        <v>2.77</v>
      </c>
    </row>
    <row r="1371" spans="1:4">
      <c r="A1371" s="43">
        <v>0</v>
      </c>
      <c r="B1371" s="43">
        <v>62590</v>
      </c>
      <c r="C1371" s="44">
        <v>44915.347222222219</v>
      </c>
      <c r="D1371" s="43">
        <v>4.87</v>
      </c>
    </row>
    <row r="1372" spans="1:4">
      <c r="A1372" s="43">
        <v>1</v>
      </c>
      <c r="B1372" s="43">
        <v>62590</v>
      </c>
      <c r="C1372" s="44">
        <v>44915.588194444441</v>
      </c>
      <c r="D1372" s="43">
        <v>3.03</v>
      </c>
    </row>
    <row r="1373" spans="1:4">
      <c r="A1373" s="43">
        <v>0</v>
      </c>
      <c r="B1373" s="43">
        <v>62590</v>
      </c>
      <c r="C1373" s="44">
        <v>44915.850694444445</v>
      </c>
      <c r="D1373" s="43">
        <v>5.65</v>
      </c>
    </row>
    <row r="1374" spans="1:4">
      <c r="A1374" s="43">
        <v>1</v>
      </c>
      <c r="B1374" s="43">
        <v>62590</v>
      </c>
      <c r="C1374" s="44">
        <v>44916.120833333334</v>
      </c>
      <c r="D1374" s="43">
        <v>2.27</v>
      </c>
    </row>
    <row r="1375" spans="1:4">
      <c r="A1375" s="43">
        <v>0</v>
      </c>
      <c r="B1375" s="43">
        <v>62590</v>
      </c>
      <c r="C1375" s="44">
        <v>44916.390972222223</v>
      </c>
      <c r="D1375" s="43">
        <v>5.23</v>
      </c>
    </row>
    <row r="1376" spans="1:4">
      <c r="A1376" s="43">
        <v>1</v>
      </c>
      <c r="B1376" s="43">
        <v>62590</v>
      </c>
      <c r="C1376" s="44">
        <v>44916.625694444447</v>
      </c>
      <c r="D1376" s="43">
        <v>2.73</v>
      </c>
    </row>
    <row r="1377" spans="1:4">
      <c r="A1377" s="43">
        <v>0</v>
      </c>
      <c r="B1377" s="43">
        <v>62590</v>
      </c>
      <c r="C1377" s="44">
        <v>44916.885416666664</v>
      </c>
      <c r="D1377" s="43">
        <v>6.04</v>
      </c>
    </row>
    <row r="1378" spans="1:4">
      <c r="A1378" s="43">
        <v>1</v>
      </c>
      <c r="B1378" s="43">
        <v>62590</v>
      </c>
      <c r="C1378" s="44">
        <v>44917.154166666667</v>
      </c>
      <c r="D1378" s="43">
        <v>1.76</v>
      </c>
    </row>
    <row r="1379" spans="1:4">
      <c r="A1379" s="43">
        <v>0</v>
      </c>
      <c r="B1379" s="43">
        <v>62590</v>
      </c>
      <c r="C1379" s="44">
        <v>44917.425000000003</v>
      </c>
      <c r="D1379" s="43">
        <v>5.59</v>
      </c>
    </row>
    <row r="1380" spans="1:4">
      <c r="A1380" s="43">
        <v>1</v>
      </c>
      <c r="B1380" s="43">
        <v>62590</v>
      </c>
      <c r="C1380" s="44">
        <v>44917.659722222219</v>
      </c>
      <c r="D1380" s="43">
        <v>2.4</v>
      </c>
    </row>
    <row r="1381" spans="1:4">
      <c r="A1381" s="43">
        <v>0</v>
      </c>
      <c r="B1381" s="43">
        <v>62590</v>
      </c>
      <c r="C1381" s="44">
        <v>44917.917361111111</v>
      </c>
      <c r="D1381" s="43">
        <v>6.41</v>
      </c>
    </row>
    <row r="1382" spans="1:4">
      <c r="A1382" s="43">
        <v>1</v>
      </c>
      <c r="B1382" s="43">
        <v>62590</v>
      </c>
      <c r="C1382" s="44">
        <v>44918.185416666667</v>
      </c>
      <c r="D1382" s="43">
        <v>1.32</v>
      </c>
    </row>
    <row r="1383" spans="1:4">
      <c r="A1383" s="43">
        <v>0</v>
      </c>
      <c r="B1383" s="43">
        <v>62590</v>
      </c>
      <c r="C1383" s="44">
        <v>44918.455555555556</v>
      </c>
      <c r="D1383" s="43">
        <v>5.91</v>
      </c>
    </row>
    <row r="1384" spans="1:4">
      <c r="A1384" s="43">
        <v>1</v>
      </c>
      <c r="B1384" s="43">
        <v>62590</v>
      </c>
      <c r="C1384" s="44">
        <v>44918.692361111112</v>
      </c>
      <c r="D1384" s="43">
        <v>2.1</v>
      </c>
    </row>
    <row r="1385" spans="1:4">
      <c r="A1385" s="43">
        <v>0</v>
      </c>
      <c r="B1385" s="43">
        <v>62590</v>
      </c>
      <c r="C1385" s="44">
        <v>44918.948611111111</v>
      </c>
      <c r="D1385" s="43">
        <v>6.7</v>
      </c>
    </row>
    <row r="1386" spans="1:4">
      <c r="A1386" s="43">
        <v>1</v>
      </c>
      <c r="B1386" s="43">
        <v>62590</v>
      </c>
      <c r="C1386" s="44">
        <v>44919.21597222222</v>
      </c>
      <c r="D1386" s="43">
        <v>1</v>
      </c>
    </row>
    <row r="1387" spans="1:4">
      <c r="A1387" s="43">
        <v>0</v>
      </c>
      <c r="B1387" s="43">
        <v>62590</v>
      </c>
      <c r="C1387" s="44">
        <v>44919.484722222223</v>
      </c>
      <c r="D1387" s="43">
        <v>6.14</v>
      </c>
    </row>
    <row r="1388" spans="1:4">
      <c r="A1388" s="43">
        <v>1</v>
      </c>
      <c r="B1388" s="43">
        <v>62590</v>
      </c>
      <c r="C1388" s="44">
        <v>44919.722916666666</v>
      </c>
      <c r="D1388" s="43">
        <v>1.87</v>
      </c>
    </row>
    <row r="1389" spans="1:4">
      <c r="A1389" s="43">
        <v>0</v>
      </c>
      <c r="B1389" s="43">
        <v>62590</v>
      </c>
      <c r="C1389" s="44">
        <v>44919.979861111111</v>
      </c>
      <c r="D1389" s="43">
        <v>6.88</v>
      </c>
    </row>
    <row r="1390" spans="1:4">
      <c r="A1390" s="43">
        <v>1</v>
      </c>
      <c r="B1390" s="43">
        <v>62590</v>
      </c>
      <c r="C1390" s="44">
        <v>44920.246527777781</v>
      </c>
      <c r="D1390" s="43">
        <v>0.83</v>
      </c>
    </row>
    <row r="1391" spans="1:4">
      <c r="A1391" s="43">
        <v>0</v>
      </c>
      <c r="B1391" s="43">
        <v>62590</v>
      </c>
      <c r="C1391" s="44">
        <v>44920.513194444444</v>
      </c>
      <c r="D1391" s="43">
        <v>6.27</v>
      </c>
    </row>
    <row r="1392" spans="1:4">
      <c r="A1392" s="43">
        <v>1</v>
      </c>
      <c r="B1392" s="43">
        <v>62590</v>
      </c>
      <c r="C1392" s="44">
        <v>44920.753472222219</v>
      </c>
      <c r="D1392" s="43">
        <v>1.74</v>
      </c>
    </row>
    <row r="1393" spans="1:4">
      <c r="A1393" s="43">
        <v>0</v>
      </c>
      <c r="B1393" s="43">
        <v>62590</v>
      </c>
      <c r="C1393" s="44">
        <v>44921.011111111111</v>
      </c>
      <c r="D1393" s="43">
        <v>6.92</v>
      </c>
    </row>
    <row r="1394" spans="1:4">
      <c r="A1394" s="43">
        <v>1</v>
      </c>
      <c r="B1394" s="43">
        <v>62590</v>
      </c>
      <c r="C1394" s="44">
        <v>44921.275694444441</v>
      </c>
      <c r="D1394" s="43">
        <v>0.82</v>
      </c>
    </row>
    <row r="1395" spans="1:4">
      <c r="A1395" s="43">
        <v>0</v>
      </c>
      <c r="B1395" s="43">
        <v>62590</v>
      </c>
      <c r="C1395" s="44">
        <v>44921.541666666664</v>
      </c>
      <c r="D1395" s="43">
        <v>6.32</v>
      </c>
    </row>
    <row r="1396" spans="1:4">
      <c r="A1396" s="43">
        <v>1</v>
      </c>
      <c r="B1396" s="43">
        <v>62590</v>
      </c>
      <c r="C1396" s="44">
        <v>44921.78402777778</v>
      </c>
      <c r="D1396" s="43">
        <v>1.72</v>
      </c>
    </row>
    <row r="1397" spans="1:4">
      <c r="A1397" s="43">
        <v>0</v>
      </c>
      <c r="B1397" s="43">
        <v>62590</v>
      </c>
      <c r="C1397" s="44">
        <v>44922.041666666664</v>
      </c>
      <c r="D1397" s="43">
        <v>6.82</v>
      </c>
    </row>
    <row r="1398" spans="1:4">
      <c r="A1398" s="43">
        <v>1</v>
      </c>
      <c r="B1398" s="43">
        <v>62590</v>
      </c>
      <c r="C1398" s="44">
        <v>44922.304861111108</v>
      </c>
      <c r="D1398" s="43">
        <v>0.97</v>
      </c>
    </row>
    <row r="1399" spans="1:4">
      <c r="A1399" s="43">
        <v>0</v>
      </c>
      <c r="B1399" s="43">
        <v>62590</v>
      </c>
      <c r="C1399" s="44">
        <v>44922.569444444445</v>
      </c>
      <c r="D1399" s="43">
        <v>6.29</v>
      </c>
    </row>
    <row r="1400" spans="1:4">
      <c r="A1400" s="43">
        <v>1</v>
      </c>
      <c r="B1400" s="43">
        <v>62590</v>
      </c>
      <c r="C1400" s="44">
        <v>44922.814583333333</v>
      </c>
      <c r="D1400" s="43">
        <v>1.82</v>
      </c>
    </row>
    <row r="1401" spans="1:4">
      <c r="A1401" s="43">
        <v>0</v>
      </c>
      <c r="B1401" s="43">
        <v>62590</v>
      </c>
      <c r="C1401" s="44">
        <v>44923.072222222225</v>
      </c>
      <c r="D1401" s="43">
        <v>6.59</v>
      </c>
    </row>
    <row r="1402" spans="1:4">
      <c r="A1402" s="43">
        <v>1</v>
      </c>
      <c r="B1402" s="43">
        <v>62590</v>
      </c>
      <c r="C1402" s="44">
        <v>44923.333333333336</v>
      </c>
      <c r="D1402" s="43">
        <v>1.24</v>
      </c>
    </row>
    <row r="1403" spans="1:4">
      <c r="A1403" s="43">
        <v>0</v>
      </c>
      <c r="B1403" s="43">
        <v>62590</v>
      </c>
      <c r="C1403" s="44">
        <v>44923.597222222219</v>
      </c>
      <c r="D1403" s="43">
        <v>6.19</v>
      </c>
    </row>
    <row r="1404" spans="1:4">
      <c r="A1404" s="43">
        <v>1</v>
      </c>
      <c r="B1404" s="43">
        <v>62590</v>
      </c>
      <c r="C1404" s="44">
        <v>44923.845833333333</v>
      </c>
      <c r="D1404" s="43">
        <v>2.02</v>
      </c>
    </row>
    <row r="1405" spans="1:4">
      <c r="A1405" s="43">
        <v>0</v>
      </c>
      <c r="B1405" s="43">
        <v>62590</v>
      </c>
      <c r="C1405" s="44">
        <v>44924.102777777778</v>
      </c>
      <c r="D1405" s="43">
        <v>6.25</v>
      </c>
    </row>
    <row r="1406" spans="1:4">
      <c r="A1406" s="43">
        <v>1</v>
      </c>
      <c r="B1406" s="43">
        <v>62590</v>
      </c>
      <c r="C1406" s="44">
        <v>44924.362500000003</v>
      </c>
      <c r="D1406" s="43">
        <v>1.61</v>
      </c>
    </row>
    <row r="1407" spans="1:4">
      <c r="A1407" s="43">
        <v>0</v>
      </c>
      <c r="B1407" s="43">
        <v>62590</v>
      </c>
      <c r="C1407" s="44">
        <v>44924.625694444447</v>
      </c>
      <c r="D1407" s="43">
        <v>6.04</v>
      </c>
    </row>
    <row r="1408" spans="1:4">
      <c r="A1408" s="43">
        <v>1</v>
      </c>
      <c r="B1408" s="43">
        <v>62590</v>
      </c>
      <c r="C1408" s="44">
        <v>44924.879166666666</v>
      </c>
      <c r="D1408" s="43">
        <v>2.29</v>
      </c>
    </row>
    <row r="1409" spans="1:4">
      <c r="A1409" s="43">
        <v>0</v>
      </c>
      <c r="B1409" s="43">
        <v>62590</v>
      </c>
      <c r="C1409" s="44">
        <v>44925.134722222225</v>
      </c>
      <c r="D1409" s="43">
        <v>5.83</v>
      </c>
    </row>
    <row r="1410" spans="1:4">
      <c r="A1410" s="43">
        <v>1</v>
      </c>
      <c r="B1410" s="43">
        <v>62590</v>
      </c>
      <c r="C1410" s="44">
        <v>44925.392361111109</v>
      </c>
      <c r="D1410" s="43">
        <v>2.0499999999999998</v>
      </c>
    </row>
    <row r="1411" spans="1:4">
      <c r="A1411" s="43">
        <v>0</v>
      </c>
      <c r="B1411" s="43">
        <v>62590</v>
      </c>
      <c r="C1411" s="44">
        <v>44925.657638888886</v>
      </c>
      <c r="D1411" s="43">
        <v>5.83</v>
      </c>
    </row>
    <row r="1412" spans="1:4">
      <c r="A1412" s="43">
        <v>1</v>
      </c>
      <c r="B1412" s="43">
        <v>62590</v>
      </c>
      <c r="C1412" s="44">
        <v>44925.916666666664</v>
      </c>
      <c r="D1412" s="43">
        <v>2.59</v>
      </c>
    </row>
    <row r="1413" spans="1:4">
      <c r="A1413" s="43">
        <v>0</v>
      </c>
      <c r="B1413" s="43">
        <v>62590</v>
      </c>
      <c r="C1413" s="44">
        <v>44926.170138888891</v>
      </c>
      <c r="D1413" s="43">
        <v>5.38</v>
      </c>
    </row>
    <row r="1414" spans="1:4">
      <c r="A1414" s="43">
        <v>1</v>
      </c>
      <c r="B1414" s="43">
        <v>62590</v>
      </c>
      <c r="C1414" s="44">
        <v>44926.425694444442</v>
      </c>
      <c r="D1414" s="43">
        <v>2.52</v>
      </c>
    </row>
    <row r="1415" spans="1:4">
      <c r="A1415" s="43">
        <v>0</v>
      </c>
      <c r="B1415" s="43">
        <v>62590</v>
      </c>
      <c r="C1415" s="44">
        <v>44926.696527777778</v>
      </c>
      <c r="D1415" s="43">
        <v>5.61</v>
      </c>
    </row>
    <row r="1416" spans="1:4">
      <c r="A1416" s="43">
        <v>1</v>
      </c>
      <c r="B1416" s="43">
        <v>62590</v>
      </c>
      <c r="C1416" s="44">
        <v>44926.96597222222</v>
      </c>
      <c r="D1416" s="43">
        <v>2.85</v>
      </c>
    </row>
    <row r="1417" spans="1:4">
      <c r="A1417" s="43">
        <v>0</v>
      </c>
      <c r="B1417" s="43">
        <v>62590</v>
      </c>
      <c r="C1417" s="44">
        <v>44500.851388888892</v>
      </c>
      <c r="D1417" s="43">
        <v>4.5599999999999996</v>
      </c>
    </row>
    <row r="1418" spans="1:4">
      <c r="A1418" s="43">
        <v>1</v>
      </c>
      <c r="B1418" s="43">
        <v>62590</v>
      </c>
      <c r="C1418" s="44">
        <v>44501.097916666666</v>
      </c>
      <c r="D1418" s="43">
        <v>3.33</v>
      </c>
    </row>
    <row r="1419" spans="1:4">
      <c r="A1419" s="43">
        <v>0</v>
      </c>
      <c r="B1419" s="43">
        <v>62590</v>
      </c>
      <c r="C1419" s="44">
        <v>44501.349305555559</v>
      </c>
      <c r="D1419" s="43">
        <v>4.7</v>
      </c>
    </row>
    <row r="1420" spans="1:4">
      <c r="A1420" s="43">
        <v>1</v>
      </c>
      <c r="B1420" s="43">
        <v>62590</v>
      </c>
      <c r="C1420" s="44">
        <v>44501.60833333333</v>
      </c>
      <c r="D1420" s="43">
        <v>2.77</v>
      </c>
    </row>
    <row r="1421" spans="1:4">
      <c r="A1421" s="43">
        <v>0</v>
      </c>
      <c r="B1421" s="43">
        <v>62590</v>
      </c>
      <c r="C1421" s="44">
        <v>44501.880555555559</v>
      </c>
      <c r="D1421" s="43">
        <v>5.15</v>
      </c>
    </row>
    <row r="1422" spans="1:4">
      <c r="A1422" s="43">
        <v>1</v>
      </c>
      <c r="B1422" s="43">
        <v>62590</v>
      </c>
      <c r="C1422" s="44">
        <v>44502.130555555559</v>
      </c>
      <c r="D1422" s="43">
        <v>2.64</v>
      </c>
    </row>
    <row r="1423" spans="1:4">
      <c r="A1423" s="43">
        <v>0</v>
      </c>
      <c r="B1423" s="43">
        <v>62590</v>
      </c>
      <c r="C1423" s="44">
        <v>44502.386111111111</v>
      </c>
      <c r="D1423" s="43">
        <v>5.28</v>
      </c>
    </row>
    <row r="1424" spans="1:4">
      <c r="A1424" s="43">
        <v>1</v>
      </c>
      <c r="B1424" s="43">
        <v>62590</v>
      </c>
      <c r="C1424" s="44">
        <v>44502.638888888891</v>
      </c>
      <c r="D1424" s="43">
        <v>2.2599999999999998</v>
      </c>
    </row>
    <row r="1425" spans="1:4">
      <c r="A1425" s="43">
        <v>0</v>
      </c>
      <c r="B1425" s="43">
        <v>62590</v>
      </c>
      <c r="C1425" s="44">
        <v>44502.901388888888</v>
      </c>
      <c r="D1425" s="43">
        <v>5.76</v>
      </c>
    </row>
    <row r="1426" spans="1:4">
      <c r="A1426" s="43">
        <v>1</v>
      </c>
      <c r="B1426" s="43">
        <v>62590</v>
      </c>
      <c r="C1426" s="44">
        <v>44503.155555555553</v>
      </c>
      <c r="D1426" s="43">
        <v>1.92</v>
      </c>
    </row>
    <row r="1427" spans="1:4">
      <c r="A1427" s="43">
        <v>0</v>
      </c>
      <c r="B1427" s="43">
        <v>62590</v>
      </c>
      <c r="C1427" s="44">
        <v>44503.413888888892</v>
      </c>
      <c r="D1427" s="43">
        <v>5.85</v>
      </c>
    </row>
    <row r="1428" spans="1:4">
      <c r="A1428" s="43">
        <v>1</v>
      </c>
      <c r="B1428" s="43">
        <v>62590</v>
      </c>
      <c r="C1428" s="44">
        <v>44503.664583333331</v>
      </c>
      <c r="D1428" s="43">
        <v>1.77</v>
      </c>
    </row>
    <row r="1429" spans="1:4">
      <c r="A1429" s="43">
        <v>0</v>
      </c>
      <c r="B1429" s="43">
        <v>62590</v>
      </c>
      <c r="C1429" s="44">
        <v>44503.922222222223</v>
      </c>
      <c r="D1429" s="43">
        <v>6.34</v>
      </c>
    </row>
    <row r="1430" spans="1:4">
      <c r="A1430" s="43">
        <v>1</v>
      </c>
      <c r="B1430" s="43">
        <v>62590</v>
      </c>
      <c r="C1430" s="44">
        <v>44504.179166666669</v>
      </c>
      <c r="D1430" s="43">
        <v>1.25</v>
      </c>
    </row>
    <row r="1431" spans="1:4">
      <c r="A1431" s="43">
        <v>0</v>
      </c>
      <c r="B1431" s="43">
        <v>62590</v>
      </c>
      <c r="C1431" s="44">
        <v>44504.438888888886</v>
      </c>
      <c r="D1431" s="43">
        <v>6.32</v>
      </c>
    </row>
    <row r="1432" spans="1:4">
      <c r="A1432" s="43">
        <v>1</v>
      </c>
      <c r="B1432" s="43">
        <v>62590</v>
      </c>
      <c r="C1432" s="44">
        <v>44504.688194444447</v>
      </c>
      <c r="D1432" s="43">
        <v>1.36</v>
      </c>
    </row>
    <row r="1433" spans="1:4">
      <c r="A1433" s="43">
        <v>0</v>
      </c>
      <c r="B1433" s="43">
        <v>62590</v>
      </c>
      <c r="C1433" s="44">
        <v>44504.944444444445</v>
      </c>
      <c r="D1433" s="43">
        <v>6.83</v>
      </c>
    </row>
    <row r="1434" spans="1:4">
      <c r="A1434" s="43">
        <v>1</v>
      </c>
      <c r="B1434" s="43">
        <v>62590</v>
      </c>
      <c r="C1434" s="44">
        <v>44505.203472222223</v>
      </c>
      <c r="D1434" s="43">
        <v>0.7</v>
      </c>
    </row>
    <row r="1435" spans="1:4">
      <c r="A1435" s="43">
        <v>0</v>
      </c>
      <c r="B1435" s="43">
        <v>62590</v>
      </c>
      <c r="C1435" s="44">
        <v>44505.463888888888</v>
      </c>
      <c r="D1435" s="43">
        <v>6.66</v>
      </c>
    </row>
    <row r="1436" spans="1:4">
      <c r="A1436" s="43">
        <v>1</v>
      </c>
      <c r="B1436" s="43">
        <v>62590</v>
      </c>
      <c r="C1436" s="44">
        <v>44505.711805555555</v>
      </c>
      <c r="D1436" s="43">
        <v>1.07</v>
      </c>
    </row>
    <row r="1437" spans="1:4">
      <c r="A1437" s="43">
        <v>0</v>
      </c>
      <c r="B1437" s="43">
        <v>62590</v>
      </c>
      <c r="C1437" s="44">
        <v>44505.967361111114</v>
      </c>
      <c r="D1437" s="43">
        <v>7.19</v>
      </c>
    </row>
    <row r="1438" spans="1:4">
      <c r="A1438" s="43">
        <v>1</v>
      </c>
      <c r="B1438" s="43">
        <v>62590</v>
      </c>
      <c r="C1438" s="44">
        <v>44506.227777777778</v>
      </c>
      <c r="D1438" s="43">
        <v>0.35</v>
      </c>
    </row>
    <row r="1439" spans="1:4">
      <c r="A1439" s="43">
        <v>0</v>
      </c>
      <c r="B1439" s="43">
        <v>62590</v>
      </c>
      <c r="C1439" s="44">
        <v>44506.488888888889</v>
      </c>
      <c r="D1439" s="43">
        <v>6.82</v>
      </c>
    </row>
    <row r="1440" spans="1:4">
      <c r="A1440" s="43">
        <v>1</v>
      </c>
      <c r="B1440" s="43">
        <v>62590</v>
      </c>
      <c r="C1440" s="44">
        <v>44506.736111111109</v>
      </c>
      <c r="D1440" s="43">
        <v>0.95</v>
      </c>
    </row>
    <row r="1441" spans="1:4">
      <c r="A1441" s="43">
        <v>0</v>
      </c>
      <c r="B1441" s="43">
        <v>62590</v>
      </c>
      <c r="C1441" s="44">
        <v>44506.990972222222</v>
      </c>
      <c r="D1441" s="43">
        <v>7.35</v>
      </c>
    </row>
    <row r="1442" spans="1:4">
      <c r="A1442" s="43">
        <v>1</v>
      </c>
      <c r="B1442" s="43">
        <v>62590</v>
      </c>
      <c r="C1442" s="44">
        <v>44507.252083333333</v>
      </c>
      <c r="D1442" s="43">
        <v>0.24</v>
      </c>
    </row>
    <row r="1443" spans="1:4">
      <c r="A1443" s="43">
        <v>0</v>
      </c>
      <c r="B1443" s="43">
        <v>62590</v>
      </c>
      <c r="C1443" s="44">
        <v>44507.513194444444</v>
      </c>
      <c r="D1443" s="43">
        <v>6.79</v>
      </c>
    </row>
    <row r="1444" spans="1:4">
      <c r="A1444" s="43">
        <v>1</v>
      </c>
      <c r="B1444" s="43">
        <v>62590</v>
      </c>
      <c r="C1444" s="44">
        <v>44507.760416666664</v>
      </c>
      <c r="D1444" s="43">
        <v>1.01</v>
      </c>
    </row>
    <row r="1445" spans="1:4">
      <c r="A1445" s="43">
        <v>0</v>
      </c>
      <c r="B1445" s="43">
        <v>62590</v>
      </c>
      <c r="C1445" s="44">
        <v>44508.015277777777</v>
      </c>
      <c r="D1445" s="43">
        <v>7.3</v>
      </c>
    </row>
    <row r="1446" spans="1:4">
      <c r="A1446" s="43">
        <v>1</v>
      </c>
      <c r="B1446" s="43">
        <v>62590</v>
      </c>
      <c r="C1446" s="44">
        <v>44508.277083333334</v>
      </c>
      <c r="D1446" s="43">
        <v>0.37</v>
      </c>
    </row>
    <row r="1447" spans="1:4">
      <c r="A1447" s="43">
        <v>0</v>
      </c>
      <c r="B1447" s="43">
        <v>62590</v>
      </c>
      <c r="C1447" s="44">
        <v>44508.538194444445</v>
      </c>
      <c r="D1447" s="43">
        <v>6.57</v>
      </c>
    </row>
    <row r="1448" spans="1:4">
      <c r="A1448" s="43">
        <v>1</v>
      </c>
      <c r="B1448" s="43">
        <v>62590</v>
      </c>
      <c r="C1448" s="44">
        <v>44508.783333333333</v>
      </c>
      <c r="D1448" s="43">
        <v>1.26</v>
      </c>
    </row>
    <row r="1449" spans="1:4">
      <c r="A1449" s="43">
        <v>0</v>
      </c>
      <c r="B1449" s="43">
        <v>62590</v>
      </c>
      <c r="C1449" s="44">
        <v>44509.039583333331</v>
      </c>
      <c r="D1449" s="43">
        <v>7.04</v>
      </c>
    </row>
    <row r="1450" spans="1:4">
      <c r="A1450" s="43">
        <v>1</v>
      </c>
      <c r="B1450" s="43">
        <v>62590</v>
      </c>
      <c r="C1450" s="44">
        <v>44509.302083333336</v>
      </c>
      <c r="D1450" s="43">
        <v>0.74</v>
      </c>
    </row>
    <row r="1451" spans="1:4">
      <c r="A1451" s="43">
        <v>0</v>
      </c>
      <c r="B1451" s="43">
        <v>62590</v>
      </c>
      <c r="C1451" s="44">
        <v>44509.5625</v>
      </c>
      <c r="D1451" s="43">
        <v>6.2</v>
      </c>
    </row>
    <row r="1452" spans="1:4">
      <c r="A1452" s="43">
        <v>1</v>
      </c>
      <c r="B1452" s="43">
        <v>62590</v>
      </c>
      <c r="C1452" s="44">
        <v>44509.808333333334</v>
      </c>
      <c r="D1452" s="43">
        <v>1.68</v>
      </c>
    </row>
    <row r="1453" spans="1:4">
      <c r="A1453" s="43">
        <v>0</v>
      </c>
      <c r="B1453" s="43">
        <v>62590</v>
      </c>
      <c r="C1453" s="44">
        <v>44510.064583333333</v>
      </c>
      <c r="D1453" s="43">
        <v>6.6</v>
      </c>
    </row>
    <row r="1454" spans="1:4">
      <c r="A1454" s="43">
        <v>1</v>
      </c>
      <c r="B1454" s="43">
        <v>62590</v>
      </c>
      <c r="C1454" s="44">
        <v>44510.328472222223</v>
      </c>
      <c r="D1454" s="43">
        <v>1.28</v>
      </c>
    </row>
    <row r="1455" spans="1:4">
      <c r="A1455" s="43">
        <v>0</v>
      </c>
      <c r="B1455" s="43">
        <v>62590</v>
      </c>
      <c r="C1455" s="44">
        <v>44510.588888888888</v>
      </c>
      <c r="D1455" s="43">
        <v>5.71</v>
      </c>
    </row>
    <row r="1456" spans="1:4">
      <c r="A1456" s="43">
        <v>1</v>
      </c>
      <c r="B1456" s="43">
        <v>62590</v>
      </c>
      <c r="C1456" s="44">
        <v>44510.833333333336</v>
      </c>
      <c r="D1456" s="43">
        <v>2.2200000000000002</v>
      </c>
    </row>
    <row r="1457" spans="1:4">
      <c r="A1457" s="43">
        <v>0</v>
      </c>
      <c r="B1457" s="43">
        <v>62590</v>
      </c>
      <c r="C1457" s="44">
        <v>44511.09097222222</v>
      </c>
      <c r="D1457" s="43">
        <v>6.01</v>
      </c>
    </row>
    <row r="1458" spans="1:4">
      <c r="A1458" s="43">
        <v>1</v>
      </c>
      <c r="B1458" s="43">
        <v>62590</v>
      </c>
      <c r="C1458" s="44">
        <v>44511.356249999997</v>
      </c>
      <c r="D1458" s="43">
        <v>1.93</v>
      </c>
    </row>
    <row r="1459" spans="1:4">
      <c r="A1459" s="43">
        <v>0</v>
      </c>
      <c r="B1459" s="43">
        <v>62590</v>
      </c>
      <c r="C1459" s="44">
        <v>44511.617361111108</v>
      </c>
      <c r="D1459" s="43">
        <v>5.17</v>
      </c>
    </row>
    <row r="1460" spans="1:4">
      <c r="A1460" s="43">
        <v>1</v>
      </c>
      <c r="B1460" s="43">
        <v>62590</v>
      </c>
      <c r="C1460" s="44">
        <v>44511.862500000003</v>
      </c>
      <c r="D1460" s="43">
        <v>2.83</v>
      </c>
    </row>
    <row r="1461" spans="1:4">
      <c r="A1461" s="43">
        <v>0</v>
      </c>
      <c r="B1461" s="43">
        <v>62590</v>
      </c>
      <c r="C1461" s="44">
        <v>44512.120833333334</v>
      </c>
      <c r="D1461" s="43">
        <v>5.35</v>
      </c>
    </row>
    <row r="1462" spans="1:4">
      <c r="A1462" s="43">
        <v>1</v>
      </c>
      <c r="B1462" s="43">
        <v>62590</v>
      </c>
      <c r="C1462" s="44">
        <v>44512.393750000003</v>
      </c>
      <c r="D1462" s="43">
        <v>2.59</v>
      </c>
    </row>
    <row r="1463" spans="1:4">
      <c r="A1463" s="43">
        <v>0</v>
      </c>
      <c r="B1463" s="43">
        <v>62590</v>
      </c>
      <c r="C1463" s="44">
        <v>44512.663888888892</v>
      </c>
      <c r="D1463" s="43">
        <v>4.66</v>
      </c>
    </row>
    <row r="1464" spans="1:4">
      <c r="A1464" s="43">
        <v>1</v>
      </c>
      <c r="B1464" s="43">
        <v>62590</v>
      </c>
      <c r="C1464" s="44">
        <v>44512.913888888892</v>
      </c>
      <c r="D1464" s="43">
        <v>3.41</v>
      </c>
    </row>
    <row r="1465" spans="1:4">
      <c r="A1465" s="43">
        <v>0</v>
      </c>
      <c r="B1465" s="43">
        <v>62590</v>
      </c>
      <c r="C1465" s="44">
        <v>44513.175694444442</v>
      </c>
      <c r="D1465" s="43">
        <v>4.71</v>
      </c>
    </row>
    <row r="1466" spans="1:4">
      <c r="A1466" s="43">
        <v>1</v>
      </c>
      <c r="B1466" s="43">
        <v>62590</v>
      </c>
      <c r="C1466" s="44">
        <v>44513.474999999999</v>
      </c>
      <c r="D1466" s="43">
        <v>3.06</v>
      </c>
    </row>
    <row r="1467" spans="1:4">
      <c r="A1467" s="43">
        <v>0</v>
      </c>
      <c r="B1467" s="43">
        <v>62590</v>
      </c>
      <c r="C1467" s="44">
        <v>44513.781944444447</v>
      </c>
      <c r="D1467" s="43">
        <v>4.57</v>
      </c>
    </row>
    <row r="1468" spans="1:4">
      <c r="A1468" s="43">
        <v>1</v>
      </c>
      <c r="B1468" s="43">
        <v>62590</v>
      </c>
      <c r="C1468" s="44">
        <v>44514.036805555559</v>
      </c>
      <c r="D1468" s="43">
        <v>3.41</v>
      </c>
    </row>
    <row r="1469" spans="1:4">
      <c r="A1469" s="43">
        <v>0</v>
      </c>
      <c r="B1469" s="43">
        <v>62590</v>
      </c>
      <c r="C1469" s="44">
        <v>44514.293749999997</v>
      </c>
      <c r="D1469" s="43">
        <v>4.58</v>
      </c>
    </row>
    <row r="1470" spans="1:4">
      <c r="A1470" s="43">
        <v>1</v>
      </c>
      <c r="B1470" s="43">
        <v>62590</v>
      </c>
      <c r="C1470" s="44">
        <v>44514.561111111114</v>
      </c>
      <c r="D1470" s="43">
        <v>2.97</v>
      </c>
    </row>
    <row r="1471" spans="1:4">
      <c r="A1471" s="43">
        <v>0</v>
      </c>
      <c r="B1471" s="43">
        <v>62590</v>
      </c>
      <c r="C1471" s="44">
        <v>44514.847222222219</v>
      </c>
      <c r="D1471" s="43">
        <v>5</v>
      </c>
    </row>
    <row r="1472" spans="1:4">
      <c r="A1472" s="43">
        <v>1</v>
      </c>
      <c r="B1472" s="43">
        <v>62590</v>
      </c>
      <c r="C1472" s="44">
        <v>44515.097916666666</v>
      </c>
      <c r="D1472" s="43">
        <v>2.9</v>
      </c>
    </row>
    <row r="1473" spans="1:4">
      <c r="A1473" s="43">
        <v>0</v>
      </c>
      <c r="B1473" s="43">
        <v>62590</v>
      </c>
      <c r="C1473" s="44">
        <v>44515.35833333333</v>
      </c>
      <c r="D1473" s="43">
        <v>4.9400000000000004</v>
      </c>
    </row>
    <row r="1474" spans="1:4">
      <c r="A1474" s="43">
        <v>1</v>
      </c>
      <c r="B1474" s="43">
        <v>62590</v>
      </c>
      <c r="C1474" s="44">
        <v>44515.609722222223</v>
      </c>
      <c r="D1474" s="43">
        <v>2.64</v>
      </c>
    </row>
    <row r="1475" spans="1:4">
      <c r="A1475" s="43">
        <v>0</v>
      </c>
      <c r="B1475" s="43">
        <v>62590</v>
      </c>
      <c r="C1475" s="44">
        <v>44515.879166666666</v>
      </c>
      <c r="D1475" s="43">
        <v>5.5</v>
      </c>
    </row>
    <row r="1476" spans="1:4">
      <c r="A1476" s="43">
        <v>1</v>
      </c>
      <c r="B1476" s="43">
        <v>62590</v>
      </c>
      <c r="C1476" s="44">
        <v>44516.134027777778</v>
      </c>
      <c r="D1476" s="43">
        <v>2.33</v>
      </c>
    </row>
    <row r="1477" spans="1:4">
      <c r="A1477" s="43">
        <v>0</v>
      </c>
      <c r="B1477" s="43">
        <v>62590</v>
      </c>
      <c r="C1477" s="44">
        <v>44516.393750000003</v>
      </c>
      <c r="D1477" s="43">
        <v>5.37</v>
      </c>
    </row>
    <row r="1478" spans="1:4">
      <c r="A1478" s="43">
        <v>1</v>
      </c>
      <c r="B1478" s="43">
        <v>62590</v>
      </c>
      <c r="C1478" s="44">
        <v>44516.64166666667</v>
      </c>
      <c r="D1478" s="43">
        <v>2.29</v>
      </c>
    </row>
    <row r="1479" spans="1:4">
      <c r="A1479" s="43">
        <v>0</v>
      </c>
      <c r="B1479" s="43">
        <v>62590</v>
      </c>
      <c r="C1479" s="44">
        <v>44516.902083333334</v>
      </c>
      <c r="D1479" s="43">
        <v>5.94</v>
      </c>
    </row>
    <row r="1480" spans="1:4">
      <c r="A1480" s="43">
        <v>1</v>
      </c>
      <c r="B1480" s="43">
        <v>62590</v>
      </c>
      <c r="C1480" s="44">
        <v>44517.159722222219</v>
      </c>
      <c r="D1480" s="43">
        <v>1.83</v>
      </c>
    </row>
    <row r="1481" spans="1:4">
      <c r="A1481" s="43">
        <v>0</v>
      </c>
      <c r="B1481" s="43">
        <v>62590</v>
      </c>
      <c r="C1481" s="44">
        <v>44517.419444444444</v>
      </c>
      <c r="D1481" s="43">
        <v>5.74</v>
      </c>
    </row>
    <row r="1482" spans="1:4">
      <c r="A1482" s="43">
        <v>1</v>
      </c>
      <c r="B1482" s="43">
        <v>62590</v>
      </c>
      <c r="C1482" s="44">
        <v>44517.666666666664</v>
      </c>
      <c r="D1482" s="43">
        <v>2.0099999999999998</v>
      </c>
    </row>
    <row r="1483" spans="1:4">
      <c r="A1483" s="43">
        <v>0</v>
      </c>
      <c r="B1483" s="43">
        <v>62590</v>
      </c>
      <c r="C1483" s="44">
        <v>44517.92291666667</v>
      </c>
      <c r="D1483" s="43">
        <v>6.28</v>
      </c>
    </row>
    <row r="1484" spans="1:4">
      <c r="A1484" s="43">
        <v>1</v>
      </c>
      <c r="B1484" s="43">
        <v>62590</v>
      </c>
      <c r="C1484" s="44">
        <v>44518.182638888888</v>
      </c>
      <c r="D1484" s="43">
        <v>1.45</v>
      </c>
    </row>
    <row r="1485" spans="1:4">
      <c r="A1485" s="43">
        <v>0</v>
      </c>
      <c r="B1485" s="43">
        <v>62590</v>
      </c>
      <c r="C1485" s="44">
        <v>44518.441666666666</v>
      </c>
      <c r="D1485" s="43">
        <v>6.01</v>
      </c>
    </row>
    <row r="1486" spans="1:4">
      <c r="A1486" s="43">
        <v>1</v>
      </c>
      <c r="B1486" s="43">
        <v>62590</v>
      </c>
      <c r="C1486" s="44">
        <v>44518.688888888886</v>
      </c>
      <c r="D1486" s="43">
        <v>1.81</v>
      </c>
    </row>
    <row r="1487" spans="1:4">
      <c r="A1487" s="43">
        <v>0</v>
      </c>
      <c r="B1487" s="43">
        <v>62590</v>
      </c>
      <c r="C1487" s="44">
        <v>44518.942361111112</v>
      </c>
      <c r="D1487" s="43">
        <v>6.52</v>
      </c>
    </row>
    <row r="1488" spans="1:4">
      <c r="A1488" s="43">
        <v>1</v>
      </c>
      <c r="B1488" s="43">
        <v>62590</v>
      </c>
      <c r="C1488" s="44">
        <v>44519.203472222223</v>
      </c>
      <c r="D1488" s="43">
        <v>1.19</v>
      </c>
    </row>
    <row r="1489" spans="1:4">
      <c r="A1489" s="43">
        <v>0</v>
      </c>
      <c r="B1489" s="43">
        <v>62590</v>
      </c>
      <c r="C1489" s="44">
        <v>44519.462500000001</v>
      </c>
      <c r="D1489" s="43">
        <v>6.18</v>
      </c>
    </row>
    <row r="1490" spans="1:4">
      <c r="A1490" s="43">
        <v>1</v>
      </c>
      <c r="B1490" s="43">
        <v>62590</v>
      </c>
      <c r="C1490" s="44">
        <v>44519.709722222222</v>
      </c>
      <c r="D1490" s="43">
        <v>1.71</v>
      </c>
    </row>
    <row r="1491" spans="1:4">
      <c r="A1491" s="43">
        <v>0</v>
      </c>
      <c r="B1491" s="43">
        <v>62590</v>
      </c>
      <c r="C1491" s="44">
        <v>44519.961805555555</v>
      </c>
      <c r="D1491" s="43">
        <v>6.65</v>
      </c>
    </row>
    <row r="1492" spans="1:4">
      <c r="A1492" s="43">
        <v>1</v>
      </c>
      <c r="B1492" s="43">
        <v>62590</v>
      </c>
      <c r="C1492" s="44">
        <v>44520.223611111112</v>
      </c>
      <c r="D1492" s="43">
        <v>1.07</v>
      </c>
    </row>
    <row r="1493" spans="1:4">
      <c r="A1493" s="43">
        <v>0</v>
      </c>
      <c r="B1493" s="43">
        <v>62590</v>
      </c>
      <c r="C1493" s="44">
        <v>44520.482638888891</v>
      </c>
      <c r="D1493" s="43">
        <v>6.25</v>
      </c>
    </row>
    <row r="1494" spans="1:4">
      <c r="A1494" s="43">
        <v>1</v>
      </c>
      <c r="B1494" s="43">
        <v>62590</v>
      </c>
      <c r="C1494" s="44">
        <v>44520.729166666664</v>
      </c>
      <c r="D1494" s="43">
        <v>1.68</v>
      </c>
    </row>
    <row r="1495" spans="1:4">
      <c r="A1495" s="43">
        <v>0</v>
      </c>
      <c r="B1495" s="43">
        <v>62590</v>
      </c>
      <c r="C1495" s="44">
        <v>44520.981249999997</v>
      </c>
      <c r="D1495" s="43">
        <v>6.69</v>
      </c>
    </row>
    <row r="1496" spans="1:4">
      <c r="A1496" s="43">
        <v>1</v>
      </c>
      <c r="B1496" s="43">
        <v>62590</v>
      </c>
      <c r="C1496" s="44">
        <v>44521.243055555555</v>
      </c>
      <c r="D1496" s="43">
        <v>1.04</v>
      </c>
    </row>
    <row r="1497" spans="1:4">
      <c r="A1497" s="43">
        <v>0</v>
      </c>
      <c r="B1497" s="43">
        <v>62590</v>
      </c>
      <c r="C1497" s="44">
        <v>44521.502083333333</v>
      </c>
      <c r="D1497" s="43">
        <v>6.25</v>
      </c>
    </row>
    <row r="1498" spans="1:4">
      <c r="A1498" s="43">
        <v>1</v>
      </c>
      <c r="B1498" s="43">
        <v>62590</v>
      </c>
      <c r="C1498" s="44">
        <v>44521.747916666667</v>
      </c>
      <c r="D1498" s="43">
        <v>1.72</v>
      </c>
    </row>
    <row r="1499" spans="1:4">
      <c r="A1499" s="43">
        <v>0</v>
      </c>
      <c r="B1499" s="43">
        <v>62590</v>
      </c>
      <c r="C1499" s="44">
        <v>44522.000694444447</v>
      </c>
      <c r="D1499" s="43">
        <v>6.64</v>
      </c>
    </row>
    <row r="1500" spans="1:4">
      <c r="A1500" s="43">
        <v>1</v>
      </c>
      <c r="B1500" s="43">
        <v>62590</v>
      </c>
      <c r="C1500" s="44">
        <v>44522.261111111111</v>
      </c>
      <c r="D1500" s="43">
        <v>1.1100000000000001</v>
      </c>
    </row>
    <row r="1501" spans="1:4">
      <c r="A1501" s="43">
        <v>0</v>
      </c>
      <c r="B1501" s="43">
        <v>62590</v>
      </c>
      <c r="C1501" s="44">
        <v>44522.520833333336</v>
      </c>
      <c r="D1501" s="43">
        <v>6.17</v>
      </c>
    </row>
    <row r="1502" spans="1:4">
      <c r="A1502" s="43">
        <v>1</v>
      </c>
      <c r="B1502" s="43">
        <v>62590</v>
      </c>
      <c r="C1502" s="44">
        <v>44522.765277777777</v>
      </c>
      <c r="D1502" s="43">
        <v>1.81</v>
      </c>
    </row>
    <row r="1503" spans="1:4">
      <c r="A1503" s="43">
        <v>0</v>
      </c>
      <c r="B1503" s="43">
        <v>62590</v>
      </c>
      <c r="C1503" s="44">
        <v>44523.020138888889</v>
      </c>
      <c r="D1503" s="43">
        <v>6.53</v>
      </c>
    </row>
    <row r="1504" spans="1:4">
      <c r="A1504" s="43">
        <v>1</v>
      </c>
      <c r="B1504" s="43">
        <v>62590</v>
      </c>
      <c r="C1504" s="44">
        <v>44523.279861111114</v>
      </c>
      <c r="D1504" s="43">
        <v>1.23</v>
      </c>
    </row>
    <row r="1505" spans="1:4">
      <c r="A1505" s="43">
        <v>0</v>
      </c>
      <c r="B1505" s="43">
        <v>62590</v>
      </c>
      <c r="C1505" s="44">
        <v>44523.540277777778</v>
      </c>
      <c r="D1505" s="43">
        <v>6.03</v>
      </c>
    </row>
    <row r="1506" spans="1:4">
      <c r="A1506" s="43">
        <v>1</v>
      </c>
      <c r="B1506" s="43">
        <v>62590</v>
      </c>
      <c r="C1506" s="44">
        <v>44523.782638888886</v>
      </c>
      <c r="D1506" s="43">
        <v>1.96</v>
      </c>
    </row>
    <row r="1507" spans="1:4">
      <c r="A1507" s="43">
        <v>0</v>
      </c>
      <c r="B1507" s="43">
        <v>62590</v>
      </c>
      <c r="C1507" s="44">
        <v>44524.038888888892</v>
      </c>
      <c r="D1507" s="43">
        <v>6.34</v>
      </c>
    </row>
    <row r="1508" spans="1:4">
      <c r="A1508" s="43">
        <v>1</v>
      </c>
      <c r="B1508" s="43">
        <v>62590</v>
      </c>
      <c r="C1508" s="44">
        <v>44524.298611111109</v>
      </c>
      <c r="D1508" s="43">
        <v>1.42</v>
      </c>
    </row>
    <row r="1509" spans="1:4">
      <c r="A1509" s="43">
        <v>0</v>
      </c>
      <c r="B1509" s="43">
        <v>62590</v>
      </c>
      <c r="C1509" s="44">
        <v>44524.559027777781</v>
      </c>
      <c r="D1509" s="43">
        <v>5.83</v>
      </c>
    </row>
    <row r="1510" spans="1:4">
      <c r="A1510" s="43">
        <v>1</v>
      </c>
      <c r="B1510" s="43">
        <v>62590</v>
      </c>
      <c r="C1510" s="44">
        <v>44524.801388888889</v>
      </c>
      <c r="D1510" s="43">
        <v>2.17</v>
      </c>
    </row>
    <row r="1511" spans="1:4">
      <c r="A1511" s="43">
        <v>0</v>
      </c>
      <c r="B1511" s="43">
        <v>62590</v>
      </c>
      <c r="C1511" s="44">
        <v>44525.057638888888</v>
      </c>
      <c r="D1511" s="43">
        <v>6.09</v>
      </c>
    </row>
    <row r="1512" spans="1:4">
      <c r="A1512" s="43">
        <v>1</v>
      </c>
      <c r="B1512" s="43">
        <v>62590</v>
      </c>
      <c r="C1512" s="44">
        <v>44525.318055555559</v>
      </c>
      <c r="D1512" s="43">
        <v>1.67</v>
      </c>
    </row>
    <row r="1513" spans="1:4">
      <c r="A1513" s="43">
        <v>0</v>
      </c>
      <c r="B1513" s="43">
        <v>62590</v>
      </c>
      <c r="C1513" s="44">
        <v>44525.578472222223</v>
      </c>
      <c r="D1513" s="43">
        <v>5.58</v>
      </c>
    </row>
    <row r="1514" spans="1:4">
      <c r="A1514" s="43">
        <v>1</v>
      </c>
      <c r="B1514" s="43">
        <v>62590</v>
      </c>
      <c r="C1514" s="44">
        <v>44525.820833333331</v>
      </c>
      <c r="D1514" s="43">
        <v>2.4500000000000002</v>
      </c>
    </row>
    <row r="1515" spans="1:4">
      <c r="A1515" s="43">
        <v>0</v>
      </c>
      <c r="B1515" s="43">
        <v>62590</v>
      </c>
      <c r="C1515" s="44">
        <v>44526.078472222223</v>
      </c>
      <c r="D1515" s="43">
        <v>5.78</v>
      </c>
    </row>
    <row r="1516" spans="1:4">
      <c r="A1516" s="43">
        <v>1</v>
      </c>
      <c r="B1516" s="43">
        <v>62590</v>
      </c>
      <c r="C1516" s="44">
        <v>44526.339583333334</v>
      </c>
      <c r="D1516" s="43">
        <v>1.99</v>
      </c>
    </row>
    <row r="1517" spans="1:4">
      <c r="A1517" s="43">
        <v>0</v>
      </c>
      <c r="B1517" s="43">
        <v>62590</v>
      </c>
      <c r="C1517" s="44">
        <v>44526.600694444445</v>
      </c>
      <c r="D1517" s="43">
        <v>5.27</v>
      </c>
    </row>
    <row r="1518" spans="1:4">
      <c r="A1518" s="43">
        <v>1</v>
      </c>
      <c r="B1518" s="43">
        <v>62590</v>
      </c>
      <c r="C1518" s="44">
        <v>44526.843055555553</v>
      </c>
      <c r="D1518" s="43">
        <v>2.78</v>
      </c>
    </row>
    <row r="1519" spans="1:4">
      <c r="A1519" s="43">
        <v>0</v>
      </c>
      <c r="B1519" s="43">
        <v>62590</v>
      </c>
      <c r="C1519" s="44">
        <v>44527.101388888892</v>
      </c>
      <c r="D1519" s="43">
        <v>5.4</v>
      </c>
    </row>
    <row r="1520" spans="1:4">
      <c r="A1520" s="43">
        <v>1</v>
      </c>
      <c r="B1520" s="43">
        <v>62590</v>
      </c>
      <c r="C1520" s="44">
        <v>44527.364583333336</v>
      </c>
      <c r="D1520" s="43">
        <v>2.38</v>
      </c>
    </row>
    <row r="1521" spans="1:4">
      <c r="A1521" s="43">
        <v>0</v>
      </c>
      <c r="B1521" s="43">
        <v>62590</v>
      </c>
      <c r="C1521" s="44">
        <v>44527.628472222219</v>
      </c>
      <c r="D1521" s="43">
        <v>4.95</v>
      </c>
    </row>
    <row r="1522" spans="1:4">
      <c r="A1522" s="43">
        <v>1</v>
      </c>
      <c r="B1522" s="43">
        <v>62590</v>
      </c>
      <c r="C1522" s="44">
        <v>44527.87222222222</v>
      </c>
      <c r="D1522" s="43">
        <v>3.16</v>
      </c>
    </row>
    <row r="1523" spans="1:4">
      <c r="A1523" s="43">
        <v>0</v>
      </c>
      <c r="B1523" s="43">
        <v>62590</v>
      </c>
      <c r="C1523" s="44">
        <v>44528.131944444445</v>
      </c>
      <c r="D1523" s="43">
        <v>4.9800000000000004</v>
      </c>
    </row>
    <row r="1524" spans="1:4">
      <c r="A1524" s="43">
        <v>1</v>
      </c>
      <c r="B1524" s="43">
        <v>62590</v>
      </c>
      <c r="C1524" s="44">
        <v>44528.401388888888</v>
      </c>
      <c r="D1524" s="43">
        <v>2.8</v>
      </c>
    </row>
    <row r="1525" spans="1:4">
      <c r="A1525" s="43">
        <v>0</v>
      </c>
      <c r="B1525" s="43">
        <v>62590</v>
      </c>
      <c r="C1525" s="44">
        <v>44528.676388888889</v>
      </c>
      <c r="D1525" s="43">
        <v>4.6900000000000004</v>
      </c>
    </row>
    <row r="1526" spans="1:4">
      <c r="A1526" s="43">
        <v>1</v>
      </c>
      <c r="B1526" s="43">
        <v>62590</v>
      </c>
      <c r="C1526" s="44">
        <v>44528.93472222222</v>
      </c>
      <c r="D1526" s="43">
        <v>3.47</v>
      </c>
    </row>
    <row r="1527" spans="1:4">
      <c r="A1527" s="43">
        <v>0</v>
      </c>
      <c r="B1527" s="43">
        <v>62590</v>
      </c>
      <c r="C1527" s="44">
        <v>44529.193055555559</v>
      </c>
      <c r="D1527" s="43">
        <v>4.6100000000000003</v>
      </c>
    </row>
    <row r="1528" spans="1:4">
      <c r="A1528" s="43">
        <v>1</v>
      </c>
      <c r="B1528" s="43">
        <v>62590</v>
      </c>
      <c r="C1528" s="44">
        <v>44529.477083333331</v>
      </c>
      <c r="D1528" s="43">
        <v>3.09</v>
      </c>
    </row>
    <row r="1529" spans="1:4">
      <c r="A1529" s="43">
        <v>0</v>
      </c>
      <c r="B1529" s="43">
        <v>62590</v>
      </c>
      <c r="C1529" s="44">
        <v>44529.773611111108</v>
      </c>
      <c r="D1529" s="43">
        <v>4.74</v>
      </c>
    </row>
    <row r="1530" spans="1:4">
      <c r="A1530" s="43">
        <v>1</v>
      </c>
      <c r="B1530" s="43">
        <v>62590</v>
      </c>
      <c r="C1530" s="44">
        <v>44530.040972222225</v>
      </c>
      <c r="D1530" s="43">
        <v>3.26</v>
      </c>
    </row>
    <row r="1531" spans="1:4">
      <c r="A1531" s="43">
        <v>0</v>
      </c>
      <c r="B1531" s="43">
        <v>62590</v>
      </c>
      <c r="C1531" s="44">
        <v>44530.293749999997</v>
      </c>
      <c r="D1531" s="43">
        <v>4.6500000000000004</v>
      </c>
    </row>
    <row r="1532" spans="1:4">
      <c r="A1532" s="43">
        <v>1</v>
      </c>
      <c r="B1532" s="43">
        <v>62590</v>
      </c>
      <c r="C1532" s="44">
        <v>44530.552777777775</v>
      </c>
      <c r="D1532" s="43">
        <v>2.98</v>
      </c>
    </row>
    <row r="1533" spans="1:4">
      <c r="A1533" s="43">
        <v>0</v>
      </c>
      <c r="B1533" s="43">
        <v>62590</v>
      </c>
      <c r="C1533" s="44">
        <v>44530.827777777777</v>
      </c>
      <c r="D1533" s="43">
        <v>5.16</v>
      </c>
    </row>
    <row r="1534" spans="1:4">
      <c r="A1534" s="43">
        <v>1</v>
      </c>
      <c r="B1534" s="43">
        <v>62590</v>
      </c>
      <c r="C1534" s="44">
        <v>44531.09097222222</v>
      </c>
      <c r="D1534" s="43">
        <v>2.72</v>
      </c>
    </row>
    <row r="1535" spans="1:4">
      <c r="A1535" s="43">
        <v>0</v>
      </c>
      <c r="B1535" s="43">
        <v>62590</v>
      </c>
      <c r="C1535" s="44">
        <v>44531.350694444445</v>
      </c>
      <c r="D1535" s="43">
        <v>5.05</v>
      </c>
    </row>
    <row r="1536" spans="1:4">
      <c r="A1536" s="43">
        <v>1</v>
      </c>
      <c r="B1536" s="43">
        <v>62590</v>
      </c>
      <c r="C1536" s="44">
        <v>44531.600694444445</v>
      </c>
      <c r="D1536" s="43">
        <v>2.66</v>
      </c>
    </row>
    <row r="1537" spans="1:4">
      <c r="A1537" s="43">
        <v>0</v>
      </c>
      <c r="B1537" s="43">
        <v>62590</v>
      </c>
      <c r="C1537" s="44">
        <v>44531.863888888889</v>
      </c>
      <c r="D1537" s="43">
        <v>5.7</v>
      </c>
    </row>
    <row r="1538" spans="1:4">
      <c r="A1538" s="43">
        <v>1</v>
      </c>
      <c r="B1538" s="43">
        <v>62590</v>
      </c>
      <c r="C1538" s="44">
        <v>44532.12777777778</v>
      </c>
      <c r="D1538" s="43">
        <v>2.09</v>
      </c>
    </row>
    <row r="1539" spans="1:4">
      <c r="A1539" s="43">
        <v>0</v>
      </c>
      <c r="B1539" s="43">
        <v>62590</v>
      </c>
      <c r="C1539" s="44">
        <v>44532.388888888891</v>
      </c>
      <c r="D1539" s="43">
        <v>5.53</v>
      </c>
    </row>
    <row r="1540" spans="1:4">
      <c r="A1540" s="43">
        <v>1</v>
      </c>
      <c r="B1540" s="43">
        <v>62590</v>
      </c>
      <c r="C1540" s="44">
        <v>44532.636111111111</v>
      </c>
      <c r="D1540" s="43">
        <v>2.27</v>
      </c>
    </row>
    <row r="1541" spans="1:4">
      <c r="A1541" s="43">
        <v>0</v>
      </c>
      <c r="B1541" s="43">
        <v>62590</v>
      </c>
      <c r="C1541" s="44">
        <v>44532.893750000003</v>
      </c>
      <c r="D1541" s="43">
        <v>6.23</v>
      </c>
    </row>
    <row r="1542" spans="1:4">
      <c r="A1542" s="43">
        <v>1</v>
      </c>
      <c r="B1542" s="43">
        <v>62590</v>
      </c>
      <c r="C1542" s="44">
        <v>44533.158333333333</v>
      </c>
      <c r="D1542" s="43">
        <v>1.49</v>
      </c>
    </row>
    <row r="1543" spans="1:4">
      <c r="A1543" s="43">
        <v>0</v>
      </c>
      <c r="B1543" s="43">
        <v>62590</v>
      </c>
      <c r="C1543" s="44">
        <v>44533.420138888891</v>
      </c>
      <c r="D1543" s="43">
        <v>5.96</v>
      </c>
    </row>
    <row r="1544" spans="1:4">
      <c r="A1544" s="43">
        <v>1</v>
      </c>
      <c r="B1544" s="43">
        <v>62590</v>
      </c>
      <c r="C1544" s="44">
        <v>44533.667361111111</v>
      </c>
      <c r="D1544" s="43">
        <v>1.9</v>
      </c>
    </row>
    <row r="1545" spans="1:4">
      <c r="A1545" s="43">
        <v>0</v>
      </c>
      <c r="B1545" s="43">
        <v>62590</v>
      </c>
      <c r="C1545" s="44">
        <v>44533.921527777777</v>
      </c>
      <c r="D1545" s="43">
        <v>6.69</v>
      </c>
    </row>
    <row r="1546" spans="1:4">
      <c r="A1546" s="43">
        <v>1</v>
      </c>
      <c r="B1546" s="43">
        <v>62590</v>
      </c>
      <c r="C1546" s="44">
        <v>44534.1875</v>
      </c>
      <c r="D1546" s="43">
        <v>0.98</v>
      </c>
    </row>
    <row r="1547" spans="1:4">
      <c r="A1547" s="43">
        <v>0</v>
      </c>
      <c r="B1547" s="43">
        <v>62590</v>
      </c>
      <c r="C1547" s="44">
        <v>44534.449305555558</v>
      </c>
      <c r="D1547" s="43">
        <v>6.29</v>
      </c>
    </row>
    <row r="1548" spans="1:4">
      <c r="A1548" s="43">
        <v>1</v>
      </c>
      <c r="B1548" s="43">
        <v>62590</v>
      </c>
      <c r="C1548" s="44">
        <v>44534.696527777778</v>
      </c>
      <c r="D1548" s="43">
        <v>1.59</v>
      </c>
    </row>
    <row r="1549" spans="1:4">
      <c r="A1549" s="43">
        <v>0</v>
      </c>
      <c r="B1549" s="43">
        <v>62590</v>
      </c>
      <c r="C1549" s="44">
        <v>44534.95</v>
      </c>
      <c r="D1549" s="43">
        <v>7.01</v>
      </c>
    </row>
    <row r="1550" spans="1:4">
      <c r="A1550" s="43">
        <v>1</v>
      </c>
      <c r="B1550" s="43">
        <v>62590</v>
      </c>
      <c r="C1550" s="44">
        <v>44535.21597222222</v>
      </c>
      <c r="D1550" s="43">
        <v>0.64</v>
      </c>
    </row>
    <row r="1551" spans="1:4">
      <c r="A1551" s="43">
        <v>0</v>
      </c>
      <c r="B1551" s="43">
        <v>62590</v>
      </c>
      <c r="C1551" s="44">
        <v>44535.477777777778</v>
      </c>
      <c r="D1551" s="43">
        <v>6.46</v>
      </c>
    </row>
    <row r="1552" spans="1:4">
      <c r="A1552" s="43">
        <v>1</v>
      </c>
      <c r="B1552" s="43">
        <v>62590</v>
      </c>
      <c r="C1552" s="44">
        <v>44535.723611111112</v>
      </c>
      <c r="D1552" s="43">
        <v>1.41</v>
      </c>
    </row>
    <row r="1553" spans="1:4">
      <c r="A1553" s="43">
        <v>0</v>
      </c>
      <c r="B1553" s="43">
        <v>62590</v>
      </c>
      <c r="C1553" s="44">
        <v>44535.978472222225</v>
      </c>
      <c r="D1553" s="43">
        <v>7.15</v>
      </c>
    </row>
    <row r="1554" spans="1:4">
      <c r="A1554" s="43">
        <v>1</v>
      </c>
      <c r="B1554" s="43">
        <v>62590</v>
      </c>
      <c r="C1554" s="44">
        <v>44536.243055555555</v>
      </c>
      <c r="D1554" s="43">
        <v>0.51</v>
      </c>
    </row>
    <row r="1555" spans="1:4">
      <c r="A1555" s="43">
        <v>0</v>
      </c>
      <c r="B1555" s="43">
        <v>62590</v>
      </c>
      <c r="C1555" s="44">
        <v>44536.505555555559</v>
      </c>
      <c r="D1555" s="43">
        <v>6.49</v>
      </c>
    </row>
    <row r="1556" spans="1:4">
      <c r="A1556" s="43">
        <v>1</v>
      </c>
      <c r="B1556" s="43">
        <v>62590</v>
      </c>
      <c r="C1556" s="44">
        <v>44536.75</v>
      </c>
      <c r="D1556" s="43">
        <v>1.38</v>
      </c>
    </row>
    <row r="1557" spans="1:4">
      <c r="A1557" s="43">
        <v>0</v>
      </c>
      <c r="B1557" s="43">
        <v>62590</v>
      </c>
      <c r="C1557" s="44">
        <v>44537.006944444445</v>
      </c>
      <c r="D1557" s="43">
        <v>7.11</v>
      </c>
    </row>
    <row r="1558" spans="1:4">
      <c r="A1558" s="43">
        <v>1</v>
      </c>
      <c r="B1558" s="43">
        <v>62590</v>
      </c>
      <c r="C1558" s="44">
        <v>44537.270833333336</v>
      </c>
      <c r="D1558" s="43">
        <v>0.57999999999999996</v>
      </c>
    </row>
    <row r="1559" spans="1:4">
      <c r="A1559" s="43">
        <v>0</v>
      </c>
      <c r="B1559" s="43">
        <v>62590</v>
      </c>
      <c r="C1559" s="44">
        <v>44537.533333333333</v>
      </c>
      <c r="D1559" s="43">
        <v>6.37</v>
      </c>
    </row>
    <row r="1560" spans="1:4">
      <c r="A1560" s="43">
        <v>1</v>
      </c>
      <c r="B1560" s="43">
        <v>62590</v>
      </c>
      <c r="C1560" s="44">
        <v>44537.777777777781</v>
      </c>
      <c r="D1560" s="43">
        <v>1.51</v>
      </c>
    </row>
    <row r="1561" spans="1:4">
      <c r="A1561" s="43">
        <v>0</v>
      </c>
      <c r="B1561" s="43">
        <v>62590</v>
      </c>
      <c r="C1561" s="44">
        <v>44538.034722222219</v>
      </c>
      <c r="D1561" s="43">
        <v>6.89</v>
      </c>
    </row>
    <row r="1562" spans="1:4">
      <c r="A1562" s="43">
        <v>1</v>
      </c>
      <c r="B1562" s="43">
        <v>62590</v>
      </c>
      <c r="C1562" s="44">
        <v>44538.297222222223</v>
      </c>
      <c r="D1562" s="43">
        <v>0.85</v>
      </c>
    </row>
    <row r="1563" spans="1:4">
      <c r="A1563" s="43">
        <v>0</v>
      </c>
      <c r="B1563" s="43">
        <v>62590</v>
      </c>
      <c r="C1563" s="44">
        <v>44538.561805555553</v>
      </c>
      <c r="D1563" s="43">
        <v>6.14</v>
      </c>
    </row>
    <row r="1564" spans="1:4">
      <c r="A1564" s="43">
        <v>1</v>
      </c>
      <c r="B1564" s="43">
        <v>62590</v>
      </c>
      <c r="C1564" s="44">
        <v>44538.804861111108</v>
      </c>
      <c r="D1564" s="43">
        <v>1.79</v>
      </c>
    </row>
    <row r="1565" spans="1:4">
      <c r="A1565" s="43">
        <v>0</v>
      </c>
      <c r="B1565" s="43">
        <v>62590</v>
      </c>
      <c r="C1565" s="44">
        <v>44539.063194444447</v>
      </c>
      <c r="D1565" s="43">
        <v>6.52</v>
      </c>
    </row>
    <row r="1566" spans="1:4">
      <c r="A1566" s="43">
        <v>1</v>
      </c>
      <c r="B1566" s="43">
        <v>62590</v>
      </c>
      <c r="C1566" s="44">
        <v>44539.324999999997</v>
      </c>
      <c r="D1566" s="43">
        <v>1.26</v>
      </c>
    </row>
    <row r="1567" spans="1:4">
      <c r="A1567" s="43">
        <v>0</v>
      </c>
      <c r="B1567" s="43">
        <v>62590</v>
      </c>
      <c r="C1567" s="44">
        <v>44539.590277777781</v>
      </c>
      <c r="D1567" s="43">
        <v>5.84</v>
      </c>
    </row>
    <row r="1568" spans="1:4">
      <c r="A1568" s="43">
        <v>1</v>
      </c>
      <c r="B1568" s="43">
        <v>62590</v>
      </c>
      <c r="C1568" s="44">
        <v>44539.833333333336</v>
      </c>
      <c r="D1568" s="43">
        <v>2.1800000000000002</v>
      </c>
    </row>
    <row r="1569" spans="1:4">
      <c r="A1569" s="43">
        <v>0</v>
      </c>
      <c r="B1569" s="43">
        <v>62590</v>
      </c>
      <c r="C1569" s="44">
        <v>44540.093055555553</v>
      </c>
      <c r="D1569" s="43">
        <v>6.04</v>
      </c>
    </row>
    <row r="1570" spans="1:4">
      <c r="A1570" s="43">
        <v>1</v>
      </c>
      <c r="B1570" s="43">
        <v>62590</v>
      </c>
      <c r="C1570" s="44">
        <v>44540.354166666664</v>
      </c>
      <c r="D1570" s="43">
        <v>1.76</v>
      </c>
    </row>
    <row r="1571" spans="1:4">
      <c r="A1571" s="43">
        <v>0</v>
      </c>
      <c r="B1571" s="43">
        <v>62590</v>
      </c>
      <c r="C1571" s="44">
        <v>44540.621527777781</v>
      </c>
      <c r="D1571" s="43">
        <v>5.5</v>
      </c>
    </row>
    <row r="1572" spans="1:4">
      <c r="A1572" s="43">
        <v>1</v>
      </c>
      <c r="B1572" s="43">
        <v>62590</v>
      </c>
      <c r="C1572" s="44">
        <v>44540.865972222222</v>
      </c>
      <c r="D1572" s="43">
        <v>2.62</v>
      </c>
    </row>
    <row r="1573" spans="1:4">
      <c r="A1573" s="43">
        <v>0</v>
      </c>
      <c r="B1573" s="43">
        <v>62590</v>
      </c>
      <c r="C1573" s="44">
        <v>44541.125</v>
      </c>
      <c r="D1573" s="43">
        <v>5.51</v>
      </c>
    </row>
    <row r="1574" spans="1:4">
      <c r="A1574" s="43">
        <v>1</v>
      </c>
      <c r="B1574" s="43">
        <v>62590</v>
      </c>
      <c r="C1574" s="44">
        <v>44541.387499999997</v>
      </c>
      <c r="D1574" s="43">
        <v>2.29</v>
      </c>
    </row>
    <row r="1575" spans="1:4">
      <c r="A1575" s="43">
        <v>0</v>
      </c>
      <c r="B1575" s="43">
        <v>62590</v>
      </c>
      <c r="C1575" s="44">
        <v>44541.661111111112</v>
      </c>
      <c r="D1575" s="43">
        <v>5.18</v>
      </c>
    </row>
    <row r="1576" spans="1:4">
      <c r="A1576" s="43">
        <v>1</v>
      </c>
      <c r="B1576" s="43">
        <v>62590</v>
      </c>
      <c r="C1576" s="44">
        <v>44541.914583333331</v>
      </c>
      <c r="D1576" s="43">
        <v>3.02</v>
      </c>
    </row>
    <row r="1577" spans="1:4">
      <c r="A1577" s="43">
        <v>0</v>
      </c>
      <c r="B1577" s="43">
        <v>62590</v>
      </c>
      <c r="C1577" s="44">
        <v>44542.168749999997</v>
      </c>
      <c r="D1577" s="43">
        <v>5</v>
      </c>
    </row>
    <row r="1578" spans="1:4">
      <c r="A1578" s="43">
        <v>1</v>
      </c>
      <c r="B1578" s="43">
        <v>62590</v>
      </c>
      <c r="C1578" s="44">
        <v>44542.436805555553</v>
      </c>
      <c r="D1578" s="43">
        <v>2.76</v>
      </c>
    </row>
    <row r="1579" spans="1:4">
      <c r="A1579" s="43">
        <v>0</v>
      </c>
      <c r="B1579" s="43">
        <v>62590</v>
      </c>
      <c r="C1579" s="44">
        <v>44542.720833333333</v>
      </c>
      <c r="D1579" s="43">
        <v>5</v>
      </c>
    </row>
    <row r="1580" spans="1:4">
      <c r="A1580" s="43">
        <v>1</v>
      </c>
      <c r="B1580" s="43">
        <v>62590</v>
      </c>
      <c r="C1580" s="44">
        <v>44542.990972222222</v>
      </c>
      <c r="D1580" s="43">
        <v>3.16</v>
      </c>
    </row>
    <row r="1581" spans="1:4">
      <c r="A1581" s="43">
        <v>0</v>
      </c>
      <c r="B1581" s="43">
        <v>62590</v>
      </c>
      <c r="C1581" s="44">
        <v>44543.238194444442</v>
      </c>
      <c r="D1581" s="43">
        <v>4.67</v>
      </c>
    </row>
    <row r="1582" spans="1:4">
      <c r="A1582" s="43">
        <v>1</v>
      </c>
      <c r="B1582" s="43">
        <v>62590</v>
      </c>
      <c r="C1582" s="44">
        <v>44543.50277777778</v>
      </c>
      <c r="D1582" s="43">
        <v>3.01</v>
      </c>
    </row>
    <row r="1583" spans="1:4">
      <c r="A1583" s="43">
        <v>0</v>
      </c>
      <c r="B1583" s="43">
        <v>62590</v>
      </c>
      <c r="C1583" s="44">
        <v>44543.783333333333</v>
      </c>
      <c r="D1583" s="43">
        <v>5.0599999999999996</v>
      </c>
    </row>
    <row r="1584" spans="1:4">
      <c r="A1584" s="43">
        <v>1</v>
      </c>
      <c r="B1584" s="43">
        <v>62590</v>
      </c>
      <c r="C1584" s="44">
        <v>44544.052083333336</v>
      </c>
      <c r="D1584" s="43">
        <v>2.99</v>
      </c>
    </row>
    <row r="1585" spans="1:4">
      <c r="A1585" s="43">
        <v>0</v>
      </c>
      <c r="B1585" s="43">
        <v>62590</v>
      </c>
      <c r="C1585" s="44">
        <v>44544.307638888888</v>
      </c>
      <c r="D1585" s="43">
        <v>4.68</v>
      </c>
    </row>
    <row r="1586" spans="1:4">
      <c r="A1586" s="43">
        <v>1</v>
      </c>
      <c r="B1586" s="43">
        <v>62590</v>
      </c>
      <c r="C1586" s="44">
        <v>44544.560416666667</v>
      </c>
      <c r="D1586" s="43">
        <v>3.03</v>
      </c>
    </row>
    <row r="1587" spans="1:4">
      <c r="A1587" s="43">
        <v>0</v>
      </c>
      <c r="B1587" s="43">
        <v>62590</v>
      </c>
      <c r="C1587" s="44">
        <v>44544.832638888889</v>
      </c>
      <c r="D1587" s="43">
        <v>5.29</v>
      </c>
    </row>
    <row r="1588" spans="1:4">
      <c r="A1588" s="43">
        <v>1</v>
      </c>
      <c r="B1588" s="43">
        <v>62590</v>
      </c>
      <c r="C1588" s="44">
        <v>44545.099305555559</v>
      </c>
      <c r="D1588" s="43">
        <v>2.67</v>
      </c>
    </row>
    <row r="1589" spans="1:4">
      <c r="A1589" s="43">
        <v>0</v>
      </c>
      <c r="B1589" s="43">
        <v>62590</v>
      </c>
      <c r="C1589" s="44">
        <v>44545.362500000003</v>
      </c>
      <c r="D1589" s="43">
        <v>4.92</v>
      </c>
    </row>
    <row r="1590" spans="1:4">
      <c r="A1590" s="43">
        <v>1</v>
      </c>
      <c r="B1590" s="43">
        <v>62590</v>
      </c>
      <c r="C1590" s="44">
        <v>44545.606944444444</v>
      </c>
      <c r="D1590" s="43">
        <v>2.89</v>
      </c>
    </row>
    <row r="1591" spans="1:4">
      <c r="A1591" s="43">
        <v>0</v>
      </c>
      <c r="B1591" s="43">
        <v>62590</v>
      </c>
      <c r="C1591" s="44">
        <v>44545.869444444441</v>
      </c>
      <c r="D1591" s="43">
        <v>5.59</v>
      </c>
    </row>
    <row r="1592" spans="1:4">
      <c r="A1592" s="43">
        <v>1</v>
      </c>
      <c r="B1592" s="43">
        <v>62590</v>
      </c>
      <c r="C1592" s="44">
        <v>44546.136111111111</v>
      </c>
      <c r="D1592" s="43">
        <v>2.3199999999999998</v>
      </c>
    </row>
    <row r="1593" spans="1:4">
      <c r="A1593" s="43">
        <v>0</v>
      </c>
      <c r="B1593" s="43">
        <v>62590</v>
      </c>
      <c r="C1593" s="44">
        <v>44546.399305555555</v>
      </c>
      <c r="D1593" s="43">
        <v>5.23</v>
      </c>
    </row>
    <row r="1594" spans="1:4">
      <c r="A1594" s="43">
        <v>1</v>
      </c>
      <c r="B1594" s="43">
        <v>62590</v>
      </c>
      <c r="C1594" s="44">
        <v>44546.643055555556</v>
      </c>
      <c r="D1594" s="43">
        <v>2.69</v>
      </c>
    </row>
    <row r="1595" spans="1:4">
      <c r="A1595" s="43">
        <v>0</v>
      </c>
      <c r="B1595" s="43">
        <v>62590</v>
      </c>
      <c r="C1595" s="44">
        <v>44546.897916666669</v>
      </c>
      <c r="D1595" s="43">
        <v>5.87</v>
      </c>
    </row>
    <row r="1596" spans="1:4">
      <c r="A1596" s="43">
        <v>1</v>
      </c>
      <c r="B1596" s="43">
        <v>62590</v>
      </c>
      <c r="C1596" s="44">
        <v>44547.165277777778</v>
      </c>
      <c r="D1596" s="43">
        <v>1.99</v>
      </c>
    </row>
    <row r="1597" spans="1:4">
      <c r="A1597" s="43">
        <v>0</v>
      </c>
      <c r="B1597" s="43">
        <v>62590</v>
      </c>
      <c r="C1597" s="44">
        <v>44547.427083333336</v>
      </c>
      <c r="D1597" s="43">
        <v>5.52</v>
      </c>
    </row>
    <row r="1598" spans="1:4">
      <c r="A1598" s="43">
        <v>1</v>
      </c>
      <c r="B1598" s="43">
        <v>62590</v>
      </c>
      <c r="C1598" s="44">
        <v>44547.671527777777</v>
      </c>
      <c r="D1598" s="43">
        <v>2.48</v>
      </c>
    </row>
    <row r="1599" spans="1:4">
      <c r="A1599" s="43">
        <v>0</v>
      </c>
      <c r="B1599" s="43">
        <v>62590</v>
      </c>
      <c r="C1599" s="44">
        <v>44547.923611111109</v>
      </c>
      <c r="D1599" s="43">
        <v>6.1</v>
      </c>
    </row>
    <row r="1600" spans="1:4">
      <c r="A1600" s="43">
        <v>1</v>
      </c>
      <c r="B1600" s="43">
        <v>62590</v>
      </c>
      <c r="C1600" s="44">
        <v>44548.189583333333</v>
      </c>
      <c r="D1600" s="43">
        <v>1.72</v>
      </c>
    </row>
    <row r="1601" spans="1:4">
      <c r="A1601" s="43">
        <v>0</v>
      </c>
      <c r="B1601" s="43">
        <v>62590</v>
      </c>
      <c r="C1601" s="44">
        <v>44548.451388888891</v>
      </c>
      <c r="D1601" s="43">
        <v>5.73</v>
      </c>
    </row>
    <row r="1602" spans="1:4">
      <c r="A1602" s="43">
        <v>1</v>
      </c>
      <c r="B1602" s="43">
        <v>62590</v>
      </c>
      <c r="C1602" s="44">
        <v>44548.695833333331</v>
      </c>
      <c r="D1602" s="43">
        <v>2.2999999999999998</v>
      </c>
    </row>
    <row r="1603" spans="1:4">
      <c r="A1603" s="43">
        <v>0</v>
      </c>
      <c r="B1603" s="43">
        <v>62590</v>
      </c>
      <c r="C1603" s="44">
        <v>44548.947916666664</v>
      </c>
      <c r="D1603" s="43">
        <v>6.26</v>
      </c>
    </row>
    <row r="1604" spans="1:4">
      <c r="A1604" s="43">
        <v>1</v>
      </c>
      <c r="B1604" s="43">
        <v>62590</v>
      </c>
      <c r="C1604" s="44">
        <v>44549.212500000001</v>
      </c>
      <c r="D1604" s="43">
        <v>1.52</v>
      </c>
    </row>
    <row r="1605" spans="1:4">
      <c r="A1605" s="43">
        <v>0</v>
      </c>
      <c r="B1605" s="43">
        <v>62590</v>
      </c>
      <c r="C1605" s="44">
        <v>44549.473611111112</v>
      </c>
      <c r="D1605" s="43">
        <v>5.89</v>
      </c>
    </row>
    <row r="1606" spans="1:4">
      <c r="A1606" s="43">
        <v>1</v>
      </c>
      <c r="B1606" s="43">
        <v>62590</v>
      </c>
      <c r="C1606" s="44">
        <v>44549.718055555553</v>
      </c>
      <c r="D1606" s="43">
        <v>2.16</v>
      </c>
    </row>
    <row r="1607" spans="1:4">
      <c r="A1607" s="43">
        <v>0</v>
      </c>
      <c r="B1607" s="43">
        <v>62590</v>
      </c>
      <c r="C1607" s="44">
        <v>44549.970138888886</v>
      </c>
      <c r="D1607" s="43">
        <v>6.37</v>
      </c>
    </row>
    <row r="1608" spans="1:4">
      <c r="A1608" s="43">
        <v>1</v>
      </c>
      <c r="B1608" s="43">
        <v>62590</v>
      </c>
      <c r="C1608" s="44">
        <v>44550.23333333333</v>
      </c>
      <c r="D1608" s="43">
        <v>1.38</v>
      </c>
    </row>
    <row r="1609" spans="1:4">
      <c r="A1609" s="43">
        <v>0</v>
      </c>
      <c r="B1609" s="43">
        <v>62590</v>
      </c>
      <c r="C1609" s="44">
        <v>44550.495833333334</v>
      </c>
      <c r="D1609" s="43">
        <v>5.98</v>
      </c>
    </row>
    <row r="1610" spans="1:4">
      <c r="A1610" s="43">
        <v>1</v>
      </c>
      <c r="B1610" s="43">
        <v>62590</v>
      </c>
      <c r="C1610" s="44">
        <v>44550.738888888889</v>
      </c>
      <c r="D1610" s="43">
        <v>2.0699999999999998</v>
      </c>
    </row>
    <row r="1611" spans="1:4">
      <c r="A1611" s="43">
        <v>0</v>
      </c>
      <c r="B1611" s="43">
        <v>62590</v>
      </c>
      <c r="C1611" s="44">
        <v>44550.992361111108</v>
      </c>
      <c r="D1611" s="43">
        <v>6.42</v>
      </c>
    </row>
    <row r="1612" spans="1:4">
      <c r="A1612" s="43">
        <v>1</v>
      </c>
      <c r="B1612" s="43">
        <v>62590</v>
      </c>
      <c r="C1612" s="44">
        <v>44551.253472222219</v>
      </c>
      <c r="D1612" s="43">
        <v>1.29</v>
      </c>
    </row>
    <row r="1613" spans="1:4">
      <c r="A1613" s="43">
        <v>0</v>
      </c>
      <c r="B1613" s="43">
        <v>62590</v>
      </c>
      <c r="C1613" s="44">
        <v>44551.51666666667</v>
      </c>
      <c r="D1613" s="43">
        <v>6.02</v>
      </c>
    </row>
    <row r="1614" spans="1:4">
      <c r="A1614" s="43">
        <v>1</v>
      </c>
      <c r="B1614" s="43">
        <v>62590</v>
      </c>
      <c r="C1614" s="44">
        <v>44551.758333333331</v>
      </c>
      <c r="D1614" s="43">
        <v>2.0099999999999998</v>
      </c>
    </row>
    <row r="1615" spans="1:4">
      <c r="A1615" s="43">
        <v>0</v>
      </c>
      <c r="B1615" s="43">
        <v>62590</v>
      </c>
      <c r="C1615" s="44">
        <v>44552.013888888891</v>
      </c>
      <c r="D1615" s="43">
        <v>6.42</v>
      </c>
    </row>
    <row r="1616" spans="1:4">
      <c r="A1616" s="43">
        <v>1</v>
      </c>
      <c r="B1616" s="43">
        <v>62590</v>
      </c>
      <c r="C1616" s="44">
        <v>44552.273611111108</v>
      </c>
      <c r="D1616" s="43">
        <v>1.27</v>
      </c>
    </row>
    <row r="1617" spans="1:4">
      <c r="A1617" s="43">
        <v>0</v>
      </c>
      <c r="B1617" s="43">
        <v>62590</v>
      </c>
      <c r="C1617" s="44">
        <v>44552.536805555559</v>
      </c>
      <c r="D1617" s="43">
        <v>6.01</v>
      </c>
    </row>
    <row r="1618" spans="1:4">
      <c r="A1618" s="43">
        <v>1</v>
      </c>
      <c r="B1618" s="43">
        <v>62590</v>
      </c>
      <c r="C1618" s="44">
        <v>44552.777777777781</v>
      </c>
      <c r="D1618" s="43">
        <v>2.0099999999999998</v>
      </c>
    </row>
    <row r="1619" spans="1:4">
      <c r="A1619" s="43">
        <v>0</v>
      </c>
      <c r="B1619" s="43">
        <v>62590</v>
      </c>
      <c r="C1619" s="44">
        <v>44553.035416666666</v>
      </c>
      <c r="D1619" s="43">
        <v>6.36</v>
      </c>
    </row>
    <row r="1620" spans="1:4">
      <c r="A1620" s="43">
        <v>1</v>
      </c>
      <c r="B1620" s="43">
        <v>62590</v>
      </c>
      <c r="C1620" s="44">
        <v>44553.293055555558</v>
      </c>
      <c r="D1620" s="43">
        <v>1.31</v>
      </c>
    </row>
    <row r="1621" spans="1:4">
      <c r="A1621" s="43">
        <v>0</v>
      </c>
      <c r="B1621" s="43">
        <v>62590</v>
      </c>
      <c r="C1621" s="44">
        <v>44553.557638888888</v>
      </c>
      <c r="D1621" s="43">
        <v>5.95</v>
      </c>
    </row>
    <row r="1622" spans="1:4">
      <c r="A1622" s="43">
        <v>1</v>
      </c>
      <c r="B1622" s="43">
        <v>62590</v>
      </c>
      <c r="C1622" s="44">
        <v>44553.798611111109</v>
      </c>
      <c r="D1622" s="43">
        <v>2.08</v>
      </c>
    </row>
    <row r="1623" spans="1:4">
      <c r="A1623" s="43">
        <v>0</v>
      </c>
      <c r="B1623" s="43">
        <v>62590</v>
      </c>
      <c r="C1623" s="44">
        <v>44554.056944444441</v>
      </c>
      <c r="D1623" s="43">
        <v>6.22</v>
      </c>
    </row>
    <row r="1624" spans="1:4">
      <c r="A1624" s="43">
        <v>1</v>
      </c>
      <c r="B1624" s="43">
        <v>62590</v>
      </c>
      <c r="C1624" s="44">
        <v>44554.313888888886</v>
      </c>
      <c r="D1624" s="43">
        <v>1.43</v>
      </c>
    </row>
    <row r="1625" spans="1:4">
      <c r="A1625" s="43">
        <v>0</v>
      </c>
      <c r="B1625" s="43">
        <v>62590</v>
      </c>
      <c r="C1625" s="44">
        <v>44554.578472222223</v>
      </c>
      <c r="D1625" s="43">
        <v>5.85</v>
      </c>
    </row>
    <row r="1626" spans="1:4">
      <c r="A1626" s="43">
        <v>1</v>
      </c>
      <c r="B1626" s="43">
        <v>62590</v>
      </c>
      <c r="C1626" s="44">
        <v>44554.820138888892</v>
      </c>
      <c r="D1626" s="43">
        <v>2.21</v>
      </c>
    </row>
    <row r="1627" spans="1:4">
      <c r="A1627" s="43">
        <v>0</v>
      </c>
      <c r="B1627" s="43">
        <v>62590</v>
      </c>
      <c r="C1627" s="44">
        <v>44555.07916666667</v>
      </c>
      <c r="D1627" s="43">
        <v>6.02</v>
      </c>
    </row>
    <row r="1628" spans="1:4">
      <c r="A1628" s="43">
        <v>1</v>
      </c>
      <c r="B1628" s="43">
        <v>62590</v>
      </c>
      <c r="C1628" s="44">
        <v>44555.335416666669</v>
      </c>
      <c r="D1628" s="43">
        <v>1.64</v>
      </c>
    </row>
    <row r="1629" spans="1:4">
      <c r="A1629" s="43">
        <v>0</v>
      </c>
      <c r="B1629" s="43">
        <v>62590</v>
      </c>
      <c r="C1629" s="44">
        <v>44555.6</v>
      </c>
      <c r="D1629" s="43">
        <v>5.72</v>
      </c>
    </row>
    <row r="1630" spans="1:4">
      <c r="A1630" s="43">
        <v>1</v>
      </c>
      <c r="B1630" s="43">
        <v>62590</v>
      </c>
      <c r="C1630" s="44">
        <v>44555.84375</v>
      </c>
      <c r="D1630" s="43">
        <v>2.41</v>
      </c>
    </row>
    <row r="1631" spans="1:4">
      <c r="A1631" s="43">
        <v>0</v>
      </c>
      <c r="B1631" s="43">
        <v>62590</v>
      </c>
      <c r="C1631" s="44">
        <v>44556.102777777778</v>
      </c>
      <c r="D1631" s="43">
        <v>5.75</v>
      </c>
    </row>
    <row r="1632" spans="1:4">
      <c r="A1632" s="43">
        <v>1</v>
      </c>
      <c r="B1632" s="43">
        <v>62590</v>
      </c>
      <c r="C1632" s="44">
        <v>44556.359722222223</v>
      </c>
      <c r="D1632" s="43">
        <v>1.95</v>
      </c>
    </row>
    <row r="1633" spans="1:4">
      <c r="A1633" s="43">
        <v>0</v>
      </c>
      <c r="B1633" s="43">
        <v>62590</v>
      </c>
      <c r="C1633" s="44">
        <v>44556.625</v>
      </c>
      <c r="D1633" s="43">
        <v>5.55</v>
      </c>
    </row>
    <row r="1634" spans="1:4">
      <c r="A1634" s="43">
        <v>1</v>
      </c>
      <c r="B1634" s="43">
        <v>62590</v>
      </c>
      <c r="C1634" s="44">
        <v>44556.872916666667</v>
      </c>
      <c r="D1634" s="43">
        <v>2.65</v>
      </c>
    </row>
    <row r="1635" spans="1:4">
      <c r="A1635" s="43">
        <v>0</v>
      </c>
      <c r="B1635" s="43">
        <v>62590</v>
      </c>
      <c r="C1635" s="44">
        <v>44557.129861111112</v>
      </c>
      <c r="D1635" s="43">
        <v>5.42</v>
      </c>
    </row>
    <row r="1636" spans="1:4">
      <c r="A1636" s="43">
        <v>1</v>
      </c>
      <c r="B1636" s="43">
        <v>62590</v>
      </c>
      <c r="C1636" s="44">
        <v>44557.388194444444</v>
      </c>
      <c r="D1636" s="43">
        <v>2.3199999999999998</v>
      </c>
    </row>
    <row r="1637" spans="1:4">
      <c r="A1637" s="43">
        <v>0</v>
      </c>
      <c r="B1637" s="43">
        <v>62590</v>
      </c>
      <c r="C1637" s="44">
        <v>44557.65625</v>
      </c>
      <c r="D1637" s="43">
        <v>5.38</v>
      </c>
    </row>
    <row r="1638" spans="1:4">
      <c r="A1638" s="43">
        <v>1</v>
      </c>
      <c r="B1638" s="43">
        <v>62590</v>
      </c>
      <c r="C1638" s="44">
        <v>44557.913888888892</v>
      </c>
      <c r="D1638" s="43">
        <v>2.89</v>
      </c>
    </row>
    <row r="1639" spans="1:4">
      <c r="A1639" s="43">
        <v>0</v>
      </c>
      <c r="B1639" s="43">
        <v>62590</v>
      </c>
      <c r="C1639" s="44">
        <v>44558.166666666664</v>
      </c>
      <c r="D1639" s="43">
        <v>5.07</v>
      </c>
    </row>
    <row r="1640" spans="1:4">
      <c r="A1640" s="43">
        <v>1</v>
      </c>
      <c r="B1640" s="43">
        <v>62590</v>
      </c>
      <c r="C1640" s="44">
        <v>44558.427083333336</v>
      </c>
      <c r="D1640" s="43">
        <v>2.72</v>
      </c>
    </row>
    <row r="1641" spans="1:4">
      <c r="A1641" s="43">
        <v>0</v>
      </c>
      <c r="B1641" s="43">
        <v>62590</v>
      </c>
      <c r="C1641" s="44">
        <v>44558.700694444444</v>
      </c>
      <c r="D1641" s="43">
        <v>5.25</v>
      </c>
    </row>
    <row r="1642" spans="1:4">
      <c r="A1642" s="43">
        <v>1</v>
      </c>
      <c r="B1642" s="43">
        <v>62590</v>
      </c>
      <c r="C1642" s="44">
        <v>44558.978472222225</v>
      </c>
      <c r="D1642" s="43">
        <v>2.99</v>
      </c>
    </row>
    <row r="1643" spans="1:4">
      <c r="A1643" s="43">
        <v>0</v>
      </c>
      <c r="B1643" s="43">
        <v>62590</v>
      </c>
      <c r="C1643" s="44">
        <v>44559.227777777778</v>
      </c>
      <c r="D1643" s="43">
        <v>4.8</v>
      </c>
    </row>
    <row r="1644" spans="1:4">
      <c r="A1644" s="43">
        <v>1</v>
      </c>
      <c r="B1644" s="43">
        <v>62590</v>
      </c>
      <c r="C1644" s="44">
        <v>44559.486805555556</v>
      </c>
      <c r="D1644" s="43">
        <v>3.01</v>
      </c>
    </row>
    <row r="1645" spans="1:4">
      <c r="A1645" s="43">
        <v>0</v>
      </c>
      <c r="B1645" s="43">
        <v>62590</v>
      </c>
      <c r="C1645" s="44">
        <v>44559.762499999997</v>
      </c>
      <c r="D1645" s="43">
        <v>5.29</v>
      </c>
    </row>
    <row r="1646" spans="1:4">
      <c r="A1646" s="43">
        <v>1</v>
      </c>
      <c r="B1646" s="43">
        <v>62590</v>
      </c>
      <c r="C1646" s="44">
        <v>44560.043055555558</v>
      </c>
      <c r="D1646" s="43">
        <v>2.8</v>
      </c>
    </row>
    <row r="1647" spans="1:4">
      <c r="A1647" s="43">
        <v>0</v>
      </c>
      <c r="B1647" s="43">
        <v>62590</v>
      </c>
      <c r="C1647" s="44">
        <v>44560.302083333336</v>
      </c>
      <c r="D1647" s="43">
        <v>4.8099999999999996</v>
      </c>
    </row>
    <row r="1648" spans="1:4">
      <c r="A1648" s="43">
        <v>1</v>
      </c>
      <c r="B1648" s="43">
        <v>62590</v>
      </c>
      <c r="C1648" s="44">
        <v>44560.552083333336</v>
      </c>
      <c r="D1648" s="43">
        <v>3.04</v>
      </c>
    </row>
    <row r="1649" spans="1:4">
      <c r="A1649" s="43">
        <v>0</v>
      </c>
      <c r="B1649" s="43">
        <v>62590</v>
      </c>
      <c r="C1649" s="44">
        <v>44560.818749999999</v>
      </c>
      <c r="D1649" s="43">
        <v>5.55</v>
      </c>
    </row>
    <row r="1650" spans="1:4">
      <c r="A1650" s="43">
        <v>1</v>
      </c>
      <c r="B1650" s="43">
        <v>62590</v>
      </c>
      <c r="C1650" s="44">
        <v>44561.097222222219</v>
      </c>
      <c r="D1650" s="43">
        <v>2.42</v>
      </c>
    </row>
    <row r="1651" spans="1:4">
      <c r="A1651" s="43">
        <v>0</v>
      </c>
      <c r="B1651" s="43">
        <v>62590</v>
      </c>
      <c r="C1651" s="44">
        <v>44561.362500000003</v>
      </c>
      <c r="D1651" s="43">
        <v>5.08</v>
      </c>
    </row>
    <row r="1652" spans="1:4">
      <c r="A1652" s="43">
        <v>1</v>
      </c>
      <c r="B1652" s="43">
        <v>62590</v>
      </c>
      <c r="C1652" s="44">
        <v>44561.606944444444</v>
      </c>
      <c r="D1652" s="43">
        <v>2.84</v>
      </c>
    </row>
    <row r="1653" spans="1:4">
      <c r="A1653" s="43">
        <v>0</v>
      </c>
      <c r="B1653" s="43">
        <v>62590</v>
      </c>
      <c r="C1653" s="44">
        <v>44561.865277777775</v>
      </c>
      <c r="D1653" s="43">
        <v>5.92</v>
      </c>
    </row>
  </sheetData>
  <sheetProtection sheet="1" selectLockedCells="1"/>
  <protectedRanges>
    <protectedRange sqref="I16 S24 F16 AL26" name="Terminal" securityDescriptor="O:WDG:WDD:(A;;CC;;;S-1-5-21-1379841381-2888069222-2292527902-2192380)(A;;CC;;;S-1-5-21-1379841381-2888069222-2292527902-2192381)(A;;CC;;;S-1-5-21-1379841381-2888069222-2292527902-2188833)(A;;CC;;;S-1-5-21-1379841381-2888069222-2292527902-2192392)(A;;CC;;;S-1-5-21-1379841381-2888069222-2292527902-2192393)(A;;CC;;;S-1-5-21-1379841381-2888069222-2292527902-2192394)(A;;CC;;;S-1-5-21-1379841381-2888069222-2292527902-2192395)(A;;CC;;;S-1-5-21-1379841381-2888069222-2292527902-2192396)"/>
    <protectedRange sqref="AK26" name="PortController" securityDescriptor="O:WDG:WDD:(A;;CC;;;S-1-5-21-1379841381-2888069222-2292527902-2192380)(A;;CC;;;S-1-5-21-1379841381-2888069222-2292527902-2188833)(A;;CC;;;S-1-5-21-1379841381-2888069222-2292527902-2192381)(A;;CC;;;S-1-5-21-1379841381-2888069222-2292527902-2192392)(A;;CC;;;S-1-5-21-1379841381-2888069222-2292527902-2192393)(A;;CC;;;S-1-5-21-1379841381-2888069222-2292527902-2192394)(A;;CC;;;S-1-5-21-1379841381-2888069222-2292527902-2192395)(A;;CC;;;S-1-5-21-1379841381-2888069222-2292527902-2192396)"/>
  </protectedRanges>
  <mergeCells count="528">
    <mergeCell ref="AI10:AJ11"/>
    <mergeCell ref="AK10:AL11"/>
    <mergeCell ref="AM10:AM11"/>
    <mergeCell ref="AB10:AC11"/>
    <mergeCell ref="AD10:AH11"/>
    <mergeCell ref="W10:AA11"/>
    <mergeCell ref="M8:N11"/>
    <mergeCell ref="O8:S11"/>
    <mergeCell ref="AI4:AJ5"/>
    <mergeCell ref="AK4:AL5"/>
    <mergeCell ref="AK6:AL7"/>
    <mergeCell ref="P6:S7"/>
    <mergeCell ref="AN4:AO5"/>
    <mergeCell ref="AI8:AJ9"/>
    <mergeCell ref="M4:M7"/>
    <mergeCell ref="N4:N5"/>
    <mergeCell ref="N6:N7"/>
    <mergeCell ref="V4:V5"/>
    <mergeCell ref="U4:U5"/>
    <mergeCell ref="AF4:AG5"/>
    <mergeCell ref="AH4:AH5"/>
    <mergeCell ref="AA4:AA5"/>
    <mergeCell ref="Y4:Z5"/>
    <mergeCell ref="AB4:AC7"/>
    <mergeCell ref="W4:X7"/>
    <mergeCell ref="AD4:AD5"/>
    <mergeCell ref="AE4:AE7"/>
    <mergeCell ref="T4:T7"/>
    <mergeCell ref="O4:O5"/>
    <mergeCell ref="O6:O7"/>
    <mergeCell ref="AO6:AO7"/>
    <mergeCell ref="AO8:AO9"/>
    <mergeCell ref="AM4:AM5"/>
    <mergeCell ref="AM6:AM7"/>
    <mergeCell ref="P4:S5"/>
    <mergeCell ref="AM19:AO19"/>
    <mergeCell ref="O21:Q21"/>
    <mergeCell ref="R21:T21"/>
    <mergeCell ref="U21:W21"/>
    <mergeCell ref="X21:Z21"/>
    <mergeCell ref="AA21:AC21"/>
    <mergeCell ref="AD21:AF21"/>
    <mergeCell ref="AG21:AI21"/>
    <mergeCell ref="AJ21:AL21"/>
    <mergeCell ref="AM21:AO21"/>
    <mergeCell ref="AM20:AO20"/>
    <mergeCell ref="AA20:AC20"/>
    <mergeCell ref="AD20:AF20"/>
    <mergeCell ref="AG20:AI20"/>
    <mergeCell ref="AG19:AI19"/>
    <mergeCell ref="O19:Q19"/>
    <mergeCell ref="R19:T19"/>
    <mergeCell ref="U19:W19"/>
    <mergeCell ref="X19:Z19"/>
    <mergeCell ref="AP6:AP7"/>
    <mergeCell ref="AN6:AN7"/>
    <mergeCell ref="AN8:AN9"/>
    <mergeCell ref="AN10:AN11"/>
    <mergeCell ref="AP8:AP9"/>
    <mergeCell ref="AI6:AJ7"/>
    <mergeCell ref="M2:O3"/>
    <mergeCell ref="Q2:Q3"/>
    <mergeCell ref="R2:T3"/>
    <mergeCell ref="U2:V3"/>
    <mergeCell ref="W2:AE3"/>
    <mergeCell ref="AF2:AF3"/>
    <mergeCell ref="AG2:AH3"/>
    <mergeCell ref="AI2:AJ3"/>
    <mergeCell ref="AP2:AP3"/>
    <mergeCell ref="AN2:AO3"/>
    <mergeCell ref="AP4:AP5"/>
    <mergeCell ref="T8:V9"/>
    <mergeCell ref="AK2:AL3"/>
    <mergeCell ref="AF6:AG7"/>
    <mergeCell ref="T10:V11"/>
    <mergeCell ref="W8:W9"/>
    <mergeCell ref="AO10:AO11"/>
    <mergeCell ref="AM2:AM3"/>
    <mergeCell ref="AK50:AL50"/>
    <mergeCell ref="O27:R27"/>
    <mergeCell ref="Y27:Z27"/>
    <mergeCell ref="AI27:AJ27"/>
    <mergeCell ref="S15:T15"/>
    <mergeCell ref="AD18:AF18"/>
    <mergeCell ref="AA8:AC9"/>
    <mergeCell ref="X8:Z9"/>
    <mergeCell ref="U6:U7"/>
    <mergeCell ref="AK8:AL9"/>
    <mergeCell ref="AG50:AH50"/>
    <mergeCell ref="AE50:AF50"/>
    <mergeCell ref="AI50:AJ50"/>
    <mergeCell ref="U45:V45"/>
    <mergeCell ref="O23:P26"/>
    <mergeCell ref="O20:Q20"/>
    <mergeCell ref="AD8:AE9"/>
    <mergeCell ref="AA6:AA7"/>
    <mergeCell ref="AH6:AH7"/>
    <mergeCell ref="AH8:AH9"/>
    <mergeCell ref="V6:V7"/>
    <mergeCell ref="Y6:Z7"/>
    <mergeCell ref="AF8:AG9"/>
    <mergeCell ref="AD6:AD7"/>
    <mergeCell ref="AN14:AP14"/>
    <mergeCell ref="W57:AG57"/>
    <mergeCell ref="AH57:AP57"/>
    <mergeCell ref="AM8:AM9"/>
    <mergeCell ref="W30:AB30"/>
    <mergeCell ref="S16:T16"/>
    <mergeCell ref="R25:Y25"/>
    <mergeCell ref="X20:Z20"/>
    <mergeCell ref="X18:Z18"/>
    <mergeCell ref="U20:W20"/>
    <mergeCell ref="R20:T20"/>
    <mergeCell ref="AO50:AP50"/>
    <mergeCell ref="AI51:AJ51"/>
    <mergeCell ref="AK51:AL51"/>
    <mergeCell ref="AM51:AN51"/>
    <mergeCell ref="AO51:AP51"/>
    <mergeCell ref="U15:V15"/>
    <mergeCell ref="W15:X15"/>
    <mergeCell ref="AA18:AC18"/>
    <mergeCell ref="X14:Z14"/>
    <mergeCell ref="AG18:AI18"/>
    <mergeCell ref="AJ14:AL14"/>
    <mergeCell ref="AF14:AH14"/>
    <mergeCell ref="T14:V14"/>
    <mergeCell ref="Y15:Z15"/>
    <mergeCell ref="Y16:Z16"/>
    <mergeCell ref="I16:L16"/>
    <mergeCell ref="I15:L15"/>
    <mergeCell ref="W50:AB50"/>
    <mergeCell ref="AC50:AD50"/>
    <mergeCell ref="AC38:AD38"/>
    <mergeCell ref="N38:T38"/>
    <mergeCell ref="N41:T41"/>
    <mergeCell ref="U41:V41"/>
    <mergeCell ref="K36:L36"/>
    <mergeCell ref="N36:T36"/>
    <mergeCell ref="U36:V36"/>
    <mergeCell ref="W36:AB36"/>
    <mergeCell ref="AC36:AD36"/>
    <mergeCell ref="N42:T42"/>
    <mergeCell ref="U42:V42"/>
    <mergeCell ref="I44:J44"/>
    <mergeCell ref="N45:T45"/>
    <mergeCell ref="AD19:AF19"/>
    <mergeCell ref="F18:K26"/>
    <mergeCell ref="F28:H29"/>
    <mergeCell ref="I28:L29"/>
    <mergeCell ref="W28:AB29"/>
    <mergeCell ref="AB14:AD14"/>
    <mergeCell ref="K30:L30"/>
    <mergeCell ref="AC28:AH28"/>
    <mergeCell ref="I51:J51"/>
    <mergeCell ref="K51:L51"/>
    <mergeCell ref="N51:T51"/>
    <mergeCell ref="U51:V51"/>
    <mergeCell ref="W51:AB51"/>
    <mergeCell ref="AC51:AD51"/>
    <mergeCell ref="AE51:AF51"/>
    <mergeCell ref="AG51:AH51"/>
    <mergeCell ref="U16:V16"/>
    <mergeCell ref="W16:X16"/>
    <mergeCell ref="AE38:AF38"/>
    <mergeCell ref="AG37:AH37"/>
    <mergeCell ref="AG38:AH38"/>
    <mergeCell ref="K35:L35"/>
    <mergeCell ref="N35:T35"/>
    <mergeCell ref="U35:V35"/>
    <mergeCell ref="W35:AB35"/>
    <mergeCell ref="AE32:AF32"/>
    <mergeCell ref="AG29:AH29"/>
    <mergeCell ref="AG34:AH34"/>
    <mergeCell ref="AA19:AC19"/>
    <mergeCell ref="F52:G52"/>
    <mergeCell ref="F45:G45"/>
    <mergeCell ref="F46:G46"/>
    <mergeCell ref="F47:G47"/>
    <mergeCell ref="F48:G48"/>
    <mergeCell ref="F40:G40"/>
    <mergeCell ref="F41:G41"/>
    <mergeCell ref="W34:AB34"/>
    <mergeCell ref="K45:L45"/>
    <mergeCell ref="K37:L37"/>
    <mergeCell ref="N37:T37"/>
    <mergeCell ref="U37:V37"/>
    <mergeCell ref="F50:G50"/>
    <mergeCell ref="I42:J42"/>
    <mergeCell ref="K42:L42"/>
    <mergeCell ref="W44:AB44"/>
    <mergeCell ref="W41:AB41"/>
    <mergeCell ref="I43:J43"/>
    <mergeCell ref="K43:L43"/>
    <mergeCell ref="N43:T43"/>
    <mergeCell ref="U43:V43"/>
    <mergeCell ref="K44:L44"/>
    <mergeCell ref="N44:T44"/>
    <mergeCell ref="F51:G51"/>
    <mergeCell ref="S29:T29"/>
    <mergeCell ref="N29:R29"/>
    <mergeCell ref="N28:T28"/>
    <mergeCell ref="AE37:AF37"/>
    <mergeCell ref="I36:J36"/>
    <mergeCell ref="N30:Q30"/>
    <mergeCell ref="R30:S30"/>
    <mergeCell ref="AC35:AD35"/>
    <mergeCell ref="AE34:AF34"/>
    <mergeCell ref="AE36:AF36"/>
    <mergeCell ref="AC29:AD29"/>
    <mergeCell ref="AE29:AF29"/>
    <mergeCell ref="AE30:AF30"/>
    <mergeCell ref="K33:L33"/>
    <mergeCell ref="I31:J31"/>
    <mergeCell ref="I32:J32"/>
    <mergeCell ref="K32:L32"/>
    <mergeCell ref="U32:V32"/>
    <mergeCell ref="W32:AB32"/>
    <mergeCell ref="AC30:AD30"/>
    <mergeCell ref="W33:AB33"/>
    <mergeCell ref="F54:G54"/>
    <mergeCell ref="F55:G55"/>
    <mergeCell ref="F57:J57"/>
    <mergeCell ref="F30:G30"/>
    <mergeCell ref="F31:G31"/>
    <mergeCell ref="F32:G32"/>
    <mergeCell ref="F33:G33"/>
    <mergeCell ref="F34:G34"/>
    <mergeCell ref="AM50:AN50"/>
    <mergeCell ref="F36:G36"/>
    <mergeCell ref="F37:G37"/>
    <mergeCell ref="F38:G38"/>
    <mergeCell ref="F39:G39"/>
    <mergeCell ref="F42:G42"/>
    <mergeCell ref="F43:G43"/>
    <mergeCell ref="F44:G44"/>
    <mergeCell ref="I35:J35"/>
    <mergeCell ref="I37:J37"/>
    <mergeCell ref="I41:J41"/>
    <mergeCell ref="I38:J38"/>
    <mergeCell ref="F53:H53"/>
    <mergeCell ref="N49:T49"/>
    <mergeCell ref="U49:V49"/>
    <mergeCell ref="I45:J45"/>
    <mergeCell ref="AM16:AN16"/>
    <mergeCell ref="AO16:AP16"/>
    <mergeCell ref="AA15:AB15"/>
    <mergeCell ref="AC15:AD15"/>
    <mergeCell ref="AC16:AD16"/>
    <mergeCell ref="AE15:AF15"/>
    <mergeCell ref="AG15:AH15"/>
    <mergeCell ref="AI15:AJ15"/>
    <mergeCell ref="AE16:AF16"/>
    <mergeCell ref="AG16:AH16"/>
    <mergeCell ref="AA16:AB16"/>
    <mergeCell ref="AM15:AN15"/>
    <mergeCell ref="F49:G49"/>
    <mergeCell ref="N34:T34"/>
    <mergeCell ref="U34:V34"/>
    <mergeCell ref="A1:D3"/>
    <mergeCell ref="F14:R14"/>
    <mergeCell ref="F15:H15"/>
    <mergeCell ref="M15:P15"/>
    <mergeCell ref="F16:H16"/>
    <mergeCell ref="M16:P16"/>
    <mergeCell ref="Q15:R15"/>
    <mergeCell ref="Q16:R16"/>
    <mergeCell ref="P2:P3"/>
    <mergeCell ref="M28:M30"/>
    <mergeCell ref="M18:N18"/>
    <mergeCell ref="M19:N19"/>
    <mergeCell ref="M20:N20"/>
    <mergeCell ref="M21:N21"/>
    <mergeCell ref="R18:T18"/>
    <mergeCell ref="O18:Q18"/>
    <mergeCell ref="U18:W18"/>
    <mergeCell ref="I49:J49"/>
    <mergeCell ref="K49:L49"/>
    <mergeCell ref="I33:J33"/>
    <mergeCell ref="U28:V30"/>
    <mergeCell ref="K38:L38"/>
    <mergeCell ref="U44:V44"/>
    <mergeCell ref="K41:L41"/>
    <mergeCell ref="K31:L31"/>
    <mergeCell ref="N31:T31"/>
    <mergeCell ref="U31:V31"/>
    <mergeCell ref="W31:AB31"/>
    <mergeCell ref="AI38:AJ38"/>
    <mergeCell ref="AE35:AF35"/>
    <mergeCell ref="AG35:AH35"/>
    <mergeCell ref="AG36:AH36"/>
    <mergeCell ref="F35:G35"/>
    <mergeCell ref="I34:J34"/>
    <mergeCell ref="K34:L34"/>
    <mergeCell ref="I30:J30"/>
    <mergeCell ref="W48:AB48"/>
    <mergeCell ref="AC34:AD34"/>
    <mergeCell ref="AO31:AP31"/>
    <mergeCell ref="AO32:AP32"/>
    <mergeCell ref="N33:T33"/>
    <mergeCell ref="U33:V33"/>
    <mergeCell ref="AI32:AJ32"/>
    <mergeCell ref="AI31:AJ31"/>
    <mergeCell ref="AM31:AN31"/>
    <mergeCell ref="AC32:AD32"/>
    <mergeCell ref="AK32:AL32"/>
    <mergeCell ref="AG32:AH32"/>
    <mergeCell ref="AC31:AD31"/>
    <mergeCell ref="AE31:AF31"/>
    <mergeCell ref="AG31:AH31"/>
    <mergeCell ref="N32:T32"/>
    <mergeCell ref="AE33:AF33"/>
    <mergeCell ref="AG33:AH33"/>
    <mergeCell ref="AI33:AJ33"/>
    <mergeCell ref="AG30:AH30"/>
    <mergeCell ref="AM46:AN46"/>
    <mergeCell ref="AO46:AP46"/>
    <mergeCell ref="AC33:AD33"/>
    <mergeCell ref="AI28:AJ29"/>
    <mergeCell ref="AM18:AO18"/>
    <mergeCell ref="AJ18:AL18"/>
    <mergeCell ref="AJ20:AL20"/>
    <mergeCell ref="AK46:AL46"/>
    <mergeCell ref="AM32:AN32"/>
    <mergeCell ref="AK31:AL31"/>
    <mergeCell ref="AI36:AJ36"/>
    <mergeCell ref="AI34:AJ34"/>
    <mergeCell ref="AK33:AL33"/>
    <mergeCell ref="AM33:AN33"/>
    <mergeCell ref="AM43:AN43"/>
    <mergeCell ref="AO43:AP43"/>
    <mergeCell ref="AO44:AP44"/>
    <mergeCell ref="AM30:AN30"/>
    <mergeCell ref="AK30:AL30"/>
    <mergeCell ref="AK28:AL29"/>
    <mergeCell ref="AM28:AP28"/>
    <mergeCell ref="AM29:AN29"/>
    <mergeCell ref="AJ19:AL19"/>
    <mergeCell ref="AO29:AP29"/>
    <mergeCell ref="AO30:AP30"/>
    <mergeCell ref="AI16:AJ16"/>
    <mergeCell ref="AK15:AL15"/>
    <mergeCell ref="AO38:AP38"/>
    <mergeCell ref="AK37:AL37"/>
    <mergeCell ref="AM37:AN37"/>
    <mergeCell ref="AK38:AL38"/>
    <mergeCell ref="AM38:AN38"/>
    <mergeCell ref="AO37:AP37"/>
    <mergeCell ref="AO34:AP34"/>
    <mergeCell ref="AM36:AN36"/>
    <mergeCell ref="AO36:AP36"/>
    <mergeCell ref="AK36:AL36"/>
    <mergeCell ref="AK34:AL34"/>
    <mergeCell ref="AM34:AN34"/>
    <mergeCell ref="AO33:AP33"/>
    <mergeCell ref="AO35:AP35"/>
    <mergeCell ref="AI35:AJ35"/>
    <mergeCell ref="AK35:AL35"/>
    <mergeCell ref="AM35:AN35"/>
    <mergeCell ref="AI37:AJ37"/>
    <mergeCell ref="AI30:AJ30"/>
    <mergeCell ref="AO15:AP15"/>
    <mergeCell ref="AK16:AL16"/>
    <mergeCell ref="AM40:AN40"/>
    <mergeCell ref="AO40:AP40"/>
    <mergeCell ref="I39:J39"/>
    <mergeCell ref="K39:L39"/>
    <mergeCell ref="N39:T39"/>
    <mergeCell ref="U39:V39"/>
    <mergeCell ref="AC39:AD39"/>
    <mergeCell ref="AE39:AF39"/>
    <mergeCell ref="AG39:AH39"/>
    <mergeCell ref="AI39:AJ39"/>
    <mergeCell ref="AK39:AL39"/>
    <mergeCell ref="W39:AB39"/>
    <mergeCell ref="AM39:AN39"/>
    <mergeCell ref="AO39:AP39"/>
    <mergeCell ref="AC40:AD40"/>
    <mergeCell ref="AE40:AF40"/>
    <mergeCell ref="I40:J40"/>
    <mergeCell ref="K40:L40"/>
    <mergeCell ref="W40:AB40"/>
    <mergeCell ref="AM45:AN45"/>
    <mergeCell ref="AO45:AP45"/>
    <mergeCell ref="AG45:AH45"/>
    <mergeCell ref="AI45:AJ45"/>
    <mergeCell ref="AK45:AL45"/>
    <mergeCell ref="W45:AB45"/>
    <mergeCell ref="AC45:AD45"/>
    <mergeCell ref="AE45:AF45"/>
    <mergeCell ref="AG44:AH44"/>
    <mergeCell ref="AI44:AJ44"/>
    <mergeCell ref="AK44:AL44"/>
    <mergeCell ref="AM44:AN44"/>
    <mergeCell ref="AM42:AN42"/>
    <mergeCell ref="AO42:AP42"/>
    <mergeCell ref="W42:AB42"/>
    <mergeCell ref="AC42:AD42"/>
    <mergeCell ref="AE42:AF42"/>
    <mergeCell ref="AG42:AH42"/>
    <mergeCell ref="AM41:AN41"/>
    <mergeCell ref="AC44:AD44"/>
    <mergeCell ref="AE44:AF44"/>
    <mergeCell ref="AG43:AH43"/>
    <mergeCell ref="AI43:AJ43"/>
    <mergeCell ref="AK43:AL43"/>
    <mergeCell ref="W43:AB43"/>
    <mergeCell ref="AO41:AP41"/>
    <mergeCell ref="AG41:AH41"/>
    <mergeCell ref="AO48:AP48"/>
    <mergeCell ref="W52:AB52"/>
    <mergeCell ref="I52:J52"/>
    <mergeCell ref="AO53:AP53"/>
    <mergeCell ref="AO49:AP49"/>
    <mergeCell ref="AG48:AH48"/>
    <mergeCell ref="I46:J46"/>
    <mergeCell ref="K46:L46"/>
    <mergeCell ref="N46:T46"/>
    <mergeCell ref="U46:V46"/>
    <mergeCell ref="W46:AB46"/>
    <mergeCell ref="AC46:AD46"/>
    <mergeCell ref="AE46:AF46"/>
    <mergeCell ref="N47:T47"/>
    <mergeCell ref="AM48:AN48"/>
    <mergeCell ref="AI48:AJ48"/>
    <mergeCell ref="AK48:AL48"/>
    <mergeCell ref="I47:J47"/>
    <mergeCell ref="K47:L47"/>
    <mergeCell ref="U47:V47"/>
    <mergeCell ref="W47:AB47"/>
    <mergeCell ref="AG47:AH47"/>
    <mergeCell ref="AI47:AJ47"/>
    <mergeCell ref="AK47:AL47"/>
    <mergeCell ref="AO52:AP52"/>
    <mergeCell ref="AP10:AP11"/>
    <mergeCell ref="AM55:AN55"/>
    <mergeCell ref="AO55:AP55"/>
    <mergeCell ref="AI54:AJ54"/>
    <mergeCell ref="AK54:AL54"/>
    <mergeCell ref="AM54:AN54"/>
    <mergeCell ref="AC55:AD55"/>
    <mergeCell ref="AE55:AF55"/>
    <mergeCell ref="AG55:AH55"/>
    <mergeCell ref="AI55:AJ55"/>
    <mergeCell ref="AK55:AL55"/>
    <mergeCell ref="AO54:AP54"/>
    <mergeCell ref="AC54:AD54"/>
    <mergeCell ref="AE54:AF54"/>
    <mergeCell ref="AG54:AH54"/>
    <mergeCell ref="AM49:AN49"/>
    <mergeCell ref="AM52:AN52"/>
    <mergeCell ref="AO47:AP47"/>
    <mergeCell ref="AE47:AF47"/>
    <mergeCell ref="AC47:AD47"/>
    <mergeCell ref="AG46:AH46"/>
    <mergeCell ref="AI46:AJ46"/>
    <mergeCell ref="AM53:AN53"/>
    <mergeCell ref="AC53:AD53"/>
    <mergeCell ref="AE53:AF53"/>
    <mergeCell ref="AG53:AH53"/>
    <mergeCell ref="AG40:AH40"/>
    <mergeCell ref="AI40:AJ40"/>
    <mergeCell ref="AK40:AL40"/>
    <mergeCell ref="AI53:AJ53"/>
    <mergeCell ref="AK53:AL53"/>
    <mergeCell ref="AE49:AF49"/>
    <mergeCell ref="AG49:AH49"/>
    <mergeCell ref="AE52:AF52"/>
    <mergeCell ref="AG52:AH52"/>
    <mergeCell ref="AI52:AJ52"/>
    <mergeCell ref="AK52:AL52"/>
    <mergeCell ref="AC43:AD43"/>
    <mergeCell ref="AE43:AF43"/>
    <mergeCell ref="AC48:AD48"/>
    <mergeCell ref="AE48:AF48"/>
    <mergeCell ref="AC41:AD41"/>
    <mergeCell ref="AE41:AF41"/>
    <mergeCell ref="AI41:AJ41"/>
    <mergeCell ref="AK41:AL41"/>
    <mergeCell ref="AI42:AJ42"/>
    <mergeCell ref="AK42:AL42"/>
    <mergeCell ref="AM47:AN47"/>
    <mergeCell ref="I55:J55"/>
    <mergeCell ref="K55:L55"/>
    <mergeCell ref="N55:T55"/>
    <mergeCell ref="U55:V55"/>
    <mergeCell ref="I54:J54"/>
    <mergeCell ref="K54:L54"/>
    <mergeCell ref="N54:T54"/>
    <mergeCell ref="U54:V54"/>
    <mergeCell ref="I53:J53"/>
    <mergeCell ref="K53:L53"/>
    <mergeCell ref="N53:T53"/>
    <mergeCell ref="U53:V53"/>
    <mergeCell ref="N52:T52"/>
    <mergeCell ref="I50:J50"/>
    <mergeCell ref="K50:L50"/>
    <mergeCell ref="N50:T50"/>
    <mergeCell ref="U50:V50"/>
    <mergeCell ref="I48:J48"/>
    <mergeCell ref="K48:L48"/>
    <mergeCell ref="N48:T48"/>
    <mergeCell ref="U48:V48"/>
    <mergeCell ref="AI49:AJ49"/>
    <mergeCell ref="AK49:AL49"/>
    <mergeCell ref="K57:N57"/>
    <mergeCell ref="U57:V57"/>
    <mergeCell ref="O57:T57"/>
    <mergeCell ref="W55:AB55"/>
    <mergeCell ref="W54:AB54"/>
    <mergeCell ref="AB23:AI23"/>
    <mergeCell ref="AB26:AI26"/>
    <mergeCell ref="AB25:AI25"/>
    <mergeCell ref="AC24:AI24"/>
    <mergeCell ref="R26:Y26"/>
    <mergeCell ref="R23:Y23"/>
    <mergeCell ref="S24:Y24"/>
    <mergeCell ref="U52:V52"/>
    <mergeCell ref="W49:AB49"/>
    <mergeCell ref="U38:V38"/>
    <mergeCell ref="AC49:AD49"/>
    <mergeCell ref="AC52:AD52"/>
    <mergeCell ref="W53:AB53"/>
    <mergeCell ref="K52:L52"/>
    <mergeCell ref="W38:AB38"/>
    <mergeCell ref="N40:T40"/>
    <mergeCell ref="U40:V40"/>
    <mergeCell ref="W37:AB37"/>
    <mergeCell ref="AC37:AD37"/>
  </mergeCells>
  <phoneticPr fontId="62" type="noConversion"/>
  <conditionalFormatting sqref="AO8">
    <cfRule type="cellIs" dxfId="351" priority="179" operator="notEqual">
      <formula>$AC$30</formula>
    </cfRule>
  </conditionalFormatting>
  <conditionalFormatting sqref="AP8:AP9">
    <cfRule type="cellIs" dxfId="350" priority="178" operator="notEqual">
      <formula>$AG$30</formula>
    </cfRule>
  </conditionalFormatting>
  <conditionalFormatting sqref="AO10">
    <cfRule type="cellIs" dxfId="349" priority="177" operator="notEqual">
      <formula>$AC$55</formula>
    </cfRule>
  </conditionalFormatting>
  <conditionalFormatting sqref="AP10:AP11">
    <cfRule type="cellIs" dxfId="348" priority="176" operator="notEqual">
      <formula>$AG$55</formula>
    </cfRule>
  </conditionalFormatting>
  <conditionalFormatting sqref="I32:J40 I54:J55 I44:J48 I42:J42">
    <cfRule type="expression" dxfId="347" priority="171">
      <formula>M32&lt;&gt;VLOOKUP(I32,pour_data,5,FALSE)</formula>
    </cfRule>
  </conditionalFormatting>
  <conditionalFormatting sqref="U16:V16 Y16:Z16 AC16:AD16 AG16:AH16 AK16:AL16 AO16:AP16">
    <cfRule type="cellIs" dxfId="346" priority="170" operator="lessThan">
      <formula>1</formula>
    </cfRule>
  </conditionalFormatting>
  <conditionalFormatting sqref="P2">
    <cfRule type="cellIs" dxfId="345" priority="169" operator="notBetween">
      <formula>0</formula>
      <formula>20</formula>
    </cfRule>
  </conditionalFormatting>
  <conditionalFormatting sqref="W2">
    <cfRule type="expression" dxfId="344" priority="168">
      <formula>LEN($W$2) &gt; 50</formula>
    </cfRule>
  </conditionalFormatting>
  <conditionalFormatting sqref="AP2">
    <cfRule type="expression" dxfId="343" priority="167">
      <formula>LEN($AP$2)&gt;10</formula>
    </cfRule>
  </conditionalFormatting>
  <conditionalFormatting sqref="AG2">
    <cfRule type="expression" dxfId="342" priority="165">
      <formula>NOT(MOD(SUM(QUOTIENT(AG2,1000000)*7,MOD(QUOTIENT(AG2,100000),10)*6,MOD(QUOTIENT(AG2,10000),10)*5,MOD(QUOTIENT(AG2,1000),10)*4,MOD(QUOTIENT(AG2,100),10)*3,MOD(QUOTIENT(AG2,10),10)*2),10)=MOD(AG2,10))</formula>
    </cfRule>
  </conditionalFormatting>
  <conditionalFormatting sqref="AA8">
    <cfRule type="cellIs" dxfId="341" priority="164" operator="notBetween">
      <formula>0</formula>
      <formula>1000000000000000</formula>
    </cfRule>
  </conditionalFormatting>
  <conditionalFormatting sqref="AD4">
    <cfRule type="cellIs" dxfId="340" priority="163" operator="notBetween">
      <formula>0</formula>
      <formula>1</formula>
    </cfRule>
  </conditionalFormatting>
  <conditionalFormatting sqref="AK2">
    <cfRule type="cellIs" dxfId="339" priority="162" operator="notBetween">
      <formula>0</formula>
      <formula>15000</formula>
    </cfRule>
  </conditionalFormatting>
  <conditionalFormatting sqref="AC30:AH40 AC54:AH55 AO8:AP11 AK4 AC44:AH48 AC42:AH42">
    <cfRule type="cellIs" dxfId="338" priority="161" operator="notBetween">
      <formula>0</formula>
      <formula>35</formula>
    </cfRule>
  </conditionalFormatting>
  <conditionalFormatting sqref="AD10">
    <cfRule type="expression" dxfId="337" priority="160">
      <formula>LEN($AD$10)&gt;29</formula>
    </cfRule>
  </conditionalFormatting>
  <conditionalFormatting sqref="W10">
    <cfRule type="expression" dxfId="336" priority="159">
      <formula>LEN($W$10)&gt;29</formula>
    </cfRule>
  </conditionalFormatting>
  <conditionalFormatting sqref="W8">
    <cfRule type="expression" dxfId="335" priority="9">
      <formula>AND($W$8 = 1, $F$55 &lt;&gt;24)</formula>
    </cfRule>
    <cfRule type="cellIs" dxfId="334" priority="158" operator="notBetween">
      <formula>1</formula>
      <formula>2</formula>
    </cfRule>
  </conditionalFormatting>
  <conditionalFormatting sqref="Y6">
    <cfRule type="cellIs" dxfId="333" priority="157" operator="notBetween">
      <formula>0</formula>
      <formula>400000</formula>
    </cfRule>
  </conditionalFormatting>
  <conditionalFormatting sqref="H31:H48 H54:H55">
    <cfRule type="cellIs" dxfId="332" priority="156" operator="notBetween">
      <formula>"A"</formula>
      <formula>"B"</formula>
    </cfRule>
  </conditionalFormatting>
  <conditionalFormatting sqref="I32:J40 I54:J55 I44:J48 I42:J42">
    <cfRule type="cellIs" dxfId="331" priority="155" operator="notBetween">
      <formula>1</formula>
      <formula>9</formula>
    </cfRule>
  </conditionalFormatting>
  <conditionalFormatting sqref="K31:L40 K54:L55 K44:L48 K42:L42">
    <cfRule type="cellIs" dxfId="330" priority="154" operator="notBetween">
      <formula>0</formula>
      <formula>35000</formula>
    </cfRule>
  </conditionalFormatting>
  <conditionalFormatting sqref="R30:S30">
    <cfRule type="cellIs" dxfId="329" priority="153" operator="notBetween">
      <formula>0</formula>
      <formula>400000</formula>
    </cfRule>
  </conditionalFormatting>
  <conditionalFormatting sqref="AK30:AL48 AK54:AL55">
    <cfRule type="cellIs" dxfId="328" priority="152" operator="notBetween">
      <formula>6</formula>
      <formula>35</formula>
    </cfRule>
  </conditionalFormatting>
  <conditionalFormatting sqref="AM30:AP48 AM54:AP55">
    <cfRule type="cellIs" dxfId="327" priority="151" operator="notBetween">
      <formula>-100</formula>
      <formula>100</formula>
    </cfRule>
  </conditionalFormatting>
  <conditionalFormatting sqref="U31:V40 U54:V55 U44:V48 U42:V42">
    <cfRule type="cellIs" dxfId="326" priority="150" operator="notBetween">
      <formula>0</formula>
      <formula>36</formula>
    </cfRule>
  </conditionalFormatting>
  <conditionalFormatting sqref="N54:T55 N43:T48">
    <cfRule type="expression" dxfId="325" priority="149">
      <formula>LEN(N43) &gt;39</formula>
    </cfRule>
  </conditionalFormatting>
  <conditionalFormatting sqref="W54:AB55 W35:AB40 W30:AB32 W44:AB48 W42:AB42">
    <cfRule type="expression" dxfId="324" priority="148">
      <formula>LEN(W30) &gt;34</formula>
    </cfRule>
  </conditionalFormatting>
  <conditionalFormatting sqref="W34:AB34">
    <cfRule type="expression" dxfId="323" priority="147">
      <formula>LEN(W34) &gt;34</formula>
    </cfRule>
  </conditionalFormatting>
  <conditionalFormatting sqref="Y4">
    <cfRule type="cellIs" dxfId="322" priority="146" operator="notBetween">
      <formula>0</formula>
      <formula>400000</formula>
    </cfRule>
  </conditionalFormatting>
  <conditionalFormatting sqref="I31:J31">
    <cfRule type="cellIs" dxfId="321" priority="145" operator="notBetween">
      <formula>0</formula>
      <formula>35000</formula>
    </cfRule>
  </conditionalFormatting>
  <conditionalFormatting sqref="I49:J49">
    <cfRule type="expression" dxfId="320" priority="135">
      <formula>M49&lt;&gt;VLOOKUP(I49,pour_data,5,FALSE)</formula>
    </cfRule>
  </conditionalFormatting>
  <conditionalFormatting sqref="AC49:AH49">
    <cfRule type="cellIs" dxfId="319" priority="134" operator="notBetween">
      <formula>0</formula>
      <formula>35</formula>
    </cfRule>
  </conditionalFormatting>
  <conditionalFormatting sqref="H49">
    <cfRule type="cellIs" dxfId="318" priority="133" operator="notBetween">
      <formula>"A"</formula>
      <formula>"B"</formula>
    </cfRule>
  </conditionalFormatting>
  <conditionalFormatting sqref="I49:J49">
    <cfRule type="cellIs" dxfId="317" priority="132" operator="notBetween">
      <formula>1</formula>
      <formula>9</formula>
    </cfRule>
  </conditionalFormatting>
  <conditionalFormatting sqref="K49:L49">
    <cfRule type="cellIs" dxfId="316" priority="131" operator="notBetween">
      <formula>0</formula>
      <formula>35000</formula>
    </cfRule>
  </conditionalFormatting>
  <conditionalFormatting sqref="AK49:AL49">
    <cfRule type="cellIs" dxfId="315" priority="130" operator="notBetween">
      <formula>6</formula>
      <formula>35</formula>
    </cfRule>
  </conditionalFormatting>
  <conditionalFormatting sqref="AM49:AP49">
    <cfRule type="cellIs" dxfId="314" priority="129" operator="notBetween">
      <formula>-100</formula>
      <formula>100</formula>
    </cfRule>
  </conditionalFormatting>
  <conditionalFormatting sqref="U49:V49">
    <cfRule type="cellIs" dxfId="313" priority="128" operator="notBetween">
      <formula>0</formula>
      <formula>36</formula>
    </cfRule>
  </conditionalFormatting>
  <conditionalFormatting sqref="N49:T49">
    <cfRule type="expression" dxfId="312" priority="127">
      <formula>LEN(N49) &gt;39</formula>
    </cfRule>
  </conditionalFormatting>
  <conditionalFormatting sqref="W49:AB49">
    <cfRule type="expression" dxfId="311" priority="126">
      <formula>LEN(W49) &gt;34</formula>
    </cfRule>
  </conditionalFormatting>
  <conditionalFormatting sqref="AC50:AH50">
    <cfRule type="cellIs" dxfId="310" priority="96" operator="notBetween">
      <formula>0</formula>
      <formula>35</formula>
    </cfRule>
  </conditionalFormatting>
  <conditionalFormatting sqref="H50">
    <cfRule type="cellIs" dxfId="309" priority="95" operator="notBetween">
      <formula>"A"</formula>
      <formula>"B"</formula>
    </cfRule>
  </conditionalFormatting>
  <conditionalFormatting sqref="I50:J50">
    <cfRule type="cellIs" dxfId="308" priority="94" operator="notBetween">
      <formula>1</formula>
      <formula>9</formula>
    </cfRule>
  </conditionalFormatting>
  <conditionalFormatting sqref="K50:L50">
    <cfRule type="cellIs" dxfId="307" priority="93" operator="notBetween">
      <formula>0</formula>
      <formula>35000</formula>
    </cfRule>
  </conditionalFormatting>
  <conditionalFormatting sqref="AK50:AL50">
    <cfRule type="cellIs" dxfId="306" priority="92" operator="notBetween">
      <formula>6</formula>
      <formula>35</formula>
    </cfRule>
  </conditionalFormatting>
  <conditionalFormatting sqref="AM50:AP50">
    <cfRule type="cellIs" dxfId="305" priority="91" operator="notBetween">
      <formula>-100</formula>
      <formula>100</formula>
    </cfRule>
  </conditionalFormatting>
  <conditionalFormatting sqref="U50:V50">
    <cfRule type="cellIs" dxfId="304" priority="90" operator="notBetween">
      <formula>0</formula>
      <formula>36</formula>
    </cfRule>
  </conditionalFormatting>
  <conditionalFormatting sqref="N50:T50">
    <cfRule type="expression" dxfId="303" priority="89">
      <formula>LEN(N50) &gt;39</formula>
    </cfRule>
  </conditionalFormatting>
  <conditionalFormatting sqref="W50:AB50">
    <cfRule type="expression" dxfId="302" priority="88">
      <formula>LEN(W50) &gt;34</formula>
    </cfRule>
  </conditionalFormatting>
  <conditionalFormatting sqref="I50:J50">
    <cfRule type="expression" dxfId="301" priority="97">
      <formula>M50&lt;&gt;VLOOKUP(I50,pour_data,5,FALSE)</formula>
    </cfRule>
  </conditionalFormatting>
  <conditionalFormatting sqref="I51:J51">
    <cfRule type="expression" dxfId="300" priority="78">
      <formula>M51&lt;&gt;VLOOKUP(I51,pour_data,5,FALSE)</formula>
    </cfRule>
  </conditionalFormatting>
  <conditionalFormatting sqref="AC51:AH51">
    <cfRule type="cellIs" dxfId="299" priority="77" operator="notBetween">
      <formula>0</formula>
      <formula>35</formula>
    </cfRule>
  </conditionalFormatting>
  <conditionalFormatting sqref="H51">
    <cfRule type="cellIs" dxfId="298" priority="76" operator="notBetween">
      <formula>"A"</formula>
      <formula>"B"</formula>
    </cfRule>
  </conditionalFormatting>
  <conditionalFormatting sqref="I51:J51">
    <cfRule type="cellIs" dxfId="297" priority="75" operator="notBetween">
      <formula>1</formula>
      <formula>9</formula>
    </cfRule>
  </conditionalFormatting>
  <conditionalFormatting sqref="K51:L51">
    <cfRule type="cellIs" dxfId="296" priority="74" operator="notBetween">
      <formula>0</formula>
      <formula>35000</formula>
    </cfRule>
  </conditionalFormatting>
  <conditionalFormatting sqref="AK51:AL51">
    <cfRule type="cellIs" dxfId="295" priority="73" operator="notBetween">
      <formula>6</formula>
      <formula>35</formula>
    </cfRule>
  </conditionalFormatting>
  <conditionalFormatting sqref="AM51:AP51">
    <cfRule type="cellIs" dxfId="294" priority="72" operator="notBetween">
      <formula>-100</formula>
      <formula>100</formula>
    </cfRule>
  </conditionalFormatting>
  <conditionalFormatting sqref="U51:V51">
    <cfRule type="cellIs" dxfId="293" priority="71" operator="notBetween">
      <formula>0</formula>
      <formula>36</formula>
    </cfRule>
  </conditionalFormatting>
  <conditionalFormatting sqref="N51:T51">
    <cfRule type="expression" dxfId="292" priority="70">
      <formula>LEN(N51) &gt;39</formula>
    </cfRule>
  </conditionalFormatting>
  <conditionalFormatting sqref="W51:AB51">
    <cfRule type="expression" dxfId="291" priority="69">
      <formula>LEN(W51) &gt;34</formula>
    </cfRule>
  </conditionalFormatting>
  <conditionalFormatting sqref="I52:J52">
    <cfRule type="expression" dxfId="290" priority="59">
      <formula>M52&lt;&gt;VLOOKUP(I52,pour_data,5,FALSE)</formula>
    </cfRule>
  </conditionalFormatting>
  <conditionalFormatting sqref="AC52:AH52">
    <cfRule type="cellIs" dxfId="289" priority="58" operator="notBetween">
      <formula>0</formula>
      <formula>35</formula>
    </cfRule>
  </conditionalFormatting>
  <conditionalFormatting sqref="H52">
    <cfRule type="cellIs" dxfId="288" priority="57" operator="notBetween">
      <formula>"A"</formula>
      <formula>"B"</formula>
    </cfRule>
  </conditionalFormatting>
  <conditionalFormatting sqref="I52:J52">
    <cfRule type="cellIs" dxfId="287" priority="56" operator="notBetween">
      <formula>1</formula>
      <formula>9</formula>
    </cfRule>
  </conditionalFormatting>
  <conditionalFormatting sqref="K52:L52">
    <cfRule type="cellIs" dxfId="286" priority="55" operator="notBetween">
      <formula>0</formula>
      <formula>35000</formula>
    </cfRule>
  </conditionalFormatting>
  <conditionalFormatting sqref="AK52:AL52">
    <cfRule type="cellIs" dxfId="285" priority="54" operator="notBetween">
      <formula>6</formula>
      <formula>35</formula>
    </cfRule>
  </conditionalFormatting>
  <conditionalFormatting sqref="AM52:AP52">
    <cfRule type="cellIs" dxfId="284" priority="53" operator="notBetween">
      <formula>-100</formula>
      <formula>100</formula>
    </cfRule>
  </conditionalFormatting>
  <conditionalFormatting sqref="U52:V52">
    <cfRule type="cellIs" dxfId="283" priority="52" operator="notBetween">
      <formula>0</formula>
      <formula>36</formula>
    </cfRule>
  </conditionalFormatting>
  <conditionalFormatting sqref="N52:T52">
    <cfRule type="expression" dxfId="282" priority="51">
      <formula>LEN(N52) &gt;39</formula>
    </cfRule>
  </conditionalFormatting>
  <conditionalFormatting sqref="W52:AB52">
    <cfRule type="expression" dxfId="281" priority="50">
      <formula>LEN(W52) &gt;34</formula>
    </cfRule>
  </conditionalFormatting>
  <conditionalFormatting sqref="AF8">
    <cfRule type="cellIs" dxfId="280" priority="44" operator="notEqual">
      <formula>$K$57</formula>
    </cfRule>
  </conditionalFormatting>
  <conditionalFormatting sqref="AF4">
    <cfRule type="expression" dxfId="279" priority="240">
      <formula>(ABS($AF$4- $Y$4)+1000)/$Y$4 &gt; $AD$4</formula>
    </cfRule>
  </conditionalFormatting>
  <conditionalFormatting sqref="AF6">
    <cfRule type="expression" dxfId="278" priority="241">
      <formula>(ABS($AF$6- $Y$6)+1000)/$Y$6 &gt; $AD$6</formula>
    </cfRule>
  </conditionalFormatting>
  <conditionalFormatting sqref="AI54:AJ55 AI30:AJ52">
    <cfRule type="cellIs" dxfId="277" priority="43" operator="notBetween">
      <formula>0</formula>
      <formula>6</formula>
    </cfRule>
  </conditionalFormatting>
  <conditionalFormatting sqref="M54:M55 O4 O6 M31:M40 M44:M52 M42 O20:AO20 H2:H12">
    <cfRule type="cellIs" dxfId="276" priority="1" operator="equal">
      <formula>$H$12</formula>
    </cfRule>
    <cfRule type="cellIs" dxfId="275" priority="42" operator="equal">
      <formula>$H$11</formula>
    </cfRule>
    <cfRule type="cellIs" dxfId="274" priority="180" operator="equal">
      <formula>$H$7</formula>
    </cfRule>
    <cfRule type="cellIs" dxfId="273" priority="181" operator="equal">
      <formula>$H$10</formula>
    </cfRule>
    <cfRule type="cellIs" dxfId="272" priority="182" operator="equal">
      <formula>$H$9</formula>
    </cfRule>
    <cfRule type="cellIs" dxfId="271" priority="196" operator="equal">
      <formula>$H$8</formula>
    </cfRule>
    <cfRule type="cellIs" dxfId="270" priority="227" operator="equal">
      <formula>$H$5</formula>
    </cfRule>
    <cfRule type="cellIs" dxfId="269" priority="228" operator="equal">
      <formula>$H$4</formula>
    </cfRule>
    <cfRule type="cellIs" dxfId="268" priority="229" operator="equal">
      <formula>$H$6</formula>
    </cfRule>
    <cfRule type="cellIs" dxfId="267" priority="230" operator="equal">
      <formula>$H$3</formula>
    </cfRule>
    <cfRule type="cellIs" dxfId="266" priority="231" operator="equal">
      <formula>$H$2</formula>
    </cfRule>
  </conditionalFormatting>
  <conditionalFormatting sqref="I43:J43">
    <cfRule type="expression" dxfId="265" priority="32">
      <formula>M43&lt;&gt;VLOOKUP(I43,pour_data,5,FALSE)</formula>
    </cfRule>
  </conditionalFormatting>
  <conditionalFormatting sqref="AC43:AH43">
    <cfRule type="cellIs" dxfId="264" priority="31" operator="notBetween">
      <formula>0</formula>
      <formula>35</formula>
    </cfRule>
  </conditionalFormatting>
  <conditionalFormatting sqref="I43:J43">
    <cfRule type="cellIs" dxfId="263" priority="30" operator="notBetween">
      <formula>1</formula>
      <formula>9</formula>
    </cfRule>
  </conditionalFormatting>
  <conditionalFormatting sqref="K43:L43">
    <cfRule type="cellIs" dxfId="262" priority="29" operator="notBetween">
      <formula>0</formula>
      <formula>35000</formula>
    </cfRule>
  </conditionalFormatting>
  <conditionalFormatting sqref="U43:V43">
    <cfRule type="cellIs" dxfId="261" priority="28" operator="notBetween">
      <formula>0</formula>
      <formula>36</formula>
    </cfRule>
  </conditionalFormatting>
  <conditionalFormatting sqref="W43:AB43">
    <cfRule type="expression" dxfId="260" priority="26">
      <formula>LEN(W43) &gt;34</formula>
    </cfRule>
  </conditionalFormatting>
  <conditionalFormatting sqref="I41:J41">
    <cfRule type="expression" dxfId="259" priority="16">
      <formula>M41&lt;&gt;VLOOKUP(I41,pour_data,5,FALSE)</formula>
    </cfRule>
  </conditionalFormatting>
  <conditionalFormatting sqref="AC41:AH41">
    <cfRule type="cellIs" dxfId="258" priority="15" operator="notBetween">
      <formula>0</formula>
      <formula>35</formula>
    </cfRule>
  </conditionalFormatting>
  <conditionalFormatting sqref="I41:J41">
    <cfRule type="cellIs" dxfId="257" priority="14" operator="notBetween">
      <formula>1</formula>
      <formula>9</formula>
    </cfRule>
  </conditionalFormatting>
  <conditionalFormatting sqref="K41:L41">
    <cfRule type="cellIs" dxfId="256" priority="13" operator="notBetween">
      <formula>0</formula>
      <formula>35000</formula>
    </cfRule>
  </conditionalFormatting>
  <conditionalFormatting sqref="U41:V41">
    <cfRule type="cellIs" dxfId="255" priority="12" operator="notBetween">
      <formula>0</formula>
      <formula>36</formula>
    </cfRule>
  </conditionalFormatting>
  <conditionalFormatting sqref="W41:AB41">
    <cfRule type="expression" dxfId="254" priority="10">
      <formula>LEN(W41) &gt;34</formula>
    </cfRule>
  </conditionalFormatting>
  <conditionalFormatting sqref="N31:T44">
    <cfRule type="expression" dxfId="253" priority="6">
      <formula>LEN(N31) &gt;39</formula>
    </cfRule>
  </conditionalFormatting>
  <conditionalFormatting sqref="W33:AB33">
    <cfRule type="expression" dxfId="252" priority="5">
      <formula>LEN(W33) &gt;34</formula>
    </cfRule>
  </conditionalFormatting>
  <conditionalFormatting sqref="AB23:AI23">
    <cfRule type="expression" dxfId="251" priority="3">
      <formula>$R$2&gt;$AB$23</formula>
    </cfRule>
  </conditionalFormatting>
  <conditionalFormatting sqref="R23:Y23">
    <cfRule type="expression" dxfId="250" priority="2">
      <formula>$R$2&gt;$R$23</formula>
    </cfRule>
  </conditionalFormatting>
  <conditionalFormatting sqref="M43 M41">
    <cfRule type="cellIs" dxfId="249" priority="396" operator="equal">
      <formula>$H$7</formula>
    </cfRule>
    <cfRule type="cellIs" dxfId="248" priority="397" operator="equal">
      <formula>$H$10</formula>
    </cfRule>
    <cfRule type="cellIs" dxfId="247" priority="398" operator="equal">
      <formula>$H$9</formula>
    </cfRule>
    <cfRule type="cellIs" dxfId="246" priority="399" operator="equal">
      <formula>$H$8</formula>
    </cfRule>
    <cfRule type="cellIs" dxfId="245" priority="400" operator="equal">
      <formula>$H$5</formula>
    </cfRule>
    <cfRule type="cellIs" dxfId="244" priority="401" operator="equal">
      <formula>$H$4</formula>
    </cfRule>
    <cfRule type="cellIs" dxfId="243" priority="402" operator="equal">
      <formula>$H$6</formula>
    </cfRule>
    <cfRule type="cellIs" dxfId="242" priority="403" operator="equal">
      <formula>$H$3</formula>
    </cfRule>
    <cfRule type="cellIs" dxfId="241" priority="404" operator="equal">
      <formula>$H$2</formula>
    </cfRule>
  </conditionalFormatting>
  <dataValidations xWindow="198" yWindow="694" count="30">
    <dataValidation type="list" allowBlank="1" showInputMessage="1" showErrorMessage="1" sqref="I53:J53" xr:uid="{00000000-0002-0000-0100-000000000000}">
      <formula1>"1,2,3,4,5,6,7,8,9"</formula1>
    </dataValidation>
    <dataValidation type="list" allowBlank="1" showInputMessage="1" showErrorMessage="1" sqref="S29" xr:uid="{00000000-0002-0000-0100-000001000000}">
      <formula1>"YES,NO"</formula1>
    </dataValidation>
    <dataValidation type="whole" errorStyle="information" allowBlank="1" showInputMessage="1" showErrorMessage="1" errorTitle="Invalid Pour Number" error="Pour numbers must be non decreasing integers" sqref="F54:F55 F31:F52" xr:uid="{00000000-0002-0000-0100-000002000000}">
      <formula1>1</formula1>
      <formula2>22</formula2>
    </dataValidation>
    <dataValidation type="list" allowBlank="1" showInputMessage="1" showErrorMessage="1" sqref="W8" xr:uid="{00000000-0002-0000-0100-000003000000}">
      <formula1>"1,2"</formula1>
    </dataValidation>
    <dataValidation type="list" allowBlank="1" showInputMessage="1" showErrorMessage="1" errorTitle="Invalid Hold" error="The hold number must be between 1 and 9" sqref="I54:J55 I32:J52" xr:uid="{00000000-0002-0000-0100-000004000000}">
      <formula1>"1,2,3,4,5,6,7,8,9"</formula1>
    </dataValidation>
    <dataValidation type="decimal" errorStyle="information" allowBlank="1" showInputMessage="1" showErrorMessage="1" errorTitle="Invalid Air Draft" error="The Airdraft need to be between 6 and 35" prompt="The Airdraft need to be between 6 and 35" sqref="AK54:AL55 AK30:AL52" xr:uid="{00000000-0002-0000-0100-000005000000}">
      <formula1>6</formula1>
      <formula2>35</formula2>
    </dataValidation>
    <dataValidation type="decimal" errorStyle="information" allowBlank="1" showInputMessage="1" showErrorMessage="1" errorTitle="Invalid Percentage" error="The percentage needs to be between -100 and 100" prompt="The percentage needs to be between -100 and 100" sqref="AM54:AP55 AM30:AP52" xr:uid="{00000000-0002-0000-0100-000006000000}">
      <formula1>-100</formula1>
      <formula2>100</formula2>
    </dataValidation>
    <dataValidation type="decimal" errorStyle="information" allowBlank="1" showInputMessage="1" showErrorMessage="1" errorTitle="Invalid Duration" error="The operation time needs to between 0 and 36" prompt="The operation time needs to between 0 and 36" sqref="U54:V55 U31:V52" xr:uid="{00000000-0002-0000-0100-000007000000}">
      <formula1>0</formula1>
      <formula2>36</formula2>
    </dataValidation>
    <dataValidation type="whole" errorStyle="information" allowBlank="1" showInputMessage="1" showErrorMessage="1" errorTitle="Tonnes out of range" error="Each pour is limited to between 0 and 60,000" prompt="Each pour is limited to between 0 and 60,000." sqref="K54:L55 K31:L52" xr:uid="{00000000-0002-0000-0100-000008000000}">
      <formula1>0</formula1>
      <formula2>60000</formula2>
    </dataValidation>
    <dataValidation type="list" allowBlank="1" showInputMessage="1" showErrorMessage="1" sqref="F16:H16" xr:uid="{00000000-0002-0000-0100-000009000000}">
      <formula1>berth_labels</formula1>
    </dataValidation>
    <dataValidation type="decimal" allowBlank="1" showInputMessage="1" showErrorMessage="1" errorTitle="Contract tollerance not valid" error="The contract tollerance should be positive and less than 100%." sqref="AD4" xr:uid="{00000000-0002-0000-0100-00000A000000}">
      <formula1>0</formula1>
      <formula2>1</formula2>
    </dataValidation>
    <dataValidation type="textLength" errorStyle="information" operator="lessThan" allowBlank="1" showInputMessage="1" showErrorMessage="1" errorTitle="Text Field Too Long" error="Voyage number should be no more than 10 characters" prompt="Voyage number should be no more than 10 characters" sqref="AP2" xr:uid="{00000000-0002-0000-0100-00000B000000}">
      <formula1>11</formula1>
    </dataValidation>
    <dataValidation type="textLength" errorStyle="information" operator="lessThan" allowBlank="1" showInputMessage="1" showErrorMessage="1" errorTitle="Text Field Too Long" error="Last Cargo must be less than 30 characters" prompt="Last Cargo must be less than 30 characters" sqref="AD10" xr:uid="{00000000-0002-0000-0100-00000C000000}">
      <formula1>30</formula1>
    </dataValidation>
    <dataValidation type="textLength" errorStyle="information" operator="lessThan" allowBlank="1" showInputMessage="1" showErrorMessage="1" errorTitle="Text Field Too Long" error="Discharge Port must be less than 30 characters" prompt="Discharge Port must be less than 30 characters" sqref="W10" xr:uid="{00000000-0002-0000-0100-00000D000000}">
      <formula1>30</formula1>
    </dataValidation>
    <dataValidation type="whole" errorStyle="information" allowBlank="1" showInputMessage="1" showErrorMessage="1" errorTitle="Invalid ballast quantity" error="The ballast should be between 0 and 400,000." prompt="The ballast should be between 0 and 400,000." sqref="R30:S30" xr:uid="{00000000-0002-0000-0100-00000E000000}">
      <formula1>0</formula1>
      <formula2>400000</formula2>
    </dataValidation>
    <dataValidation type="textLength" errorStyle="information" operator="lessThan" allowBlank="1" showInputMessage="1" showErrorMessage="1" errorTitle="Text Field Too Long" error="The Ballast Operation description should be less than 40 characters." prompt="The Ballast Operation description should be less than 40 characters." sqref="N54:T55 N31:T52" xr:uid="{00000000-0002-0000-0100-00000F000000}">
      <formula1>40</formula1>
    </dataValidation>
    <dataValidation type="textLength" errorStyle="information" operator="lessThan" allowBlank="1" showInputMessage="1" showErrorMessage="1" errorTitle="Text Field Too Long" error="The comment should be limited to 35 characters." prompt="The comment should be limited to 35 characters." sqref="W54:AB55 W31:AB52" xr:uid="{00000000-0002-0000-0100-000010000000}">
      <formula1>35</formula1>
    </dataValidation>
    <dataValidation type="custom" allowBlank="1" showInputMessage="1" showErrorMessage="1" errorTitle="Invalid IMO number" error="The IMO check digit must be valid." promptTitle="Please Enter ship's IMO number" prompt="Without the IMO prefix." sqref="AG2" xr:uid="{00000000-0002-0000-0100-000011000000}">
      <formula1>MOD(SUM(QUOTIENT(AG2,1000000)*7,MOD(QUOTIENT(AG2,100000),10)*6,MOD(QUOTIENT(AG2,10000),10)*5,MOD(QUOTIENT(AG2,1000),10)*4,MOD(QUOTIENT(AG2,100),10)*3,MOD(QUOTIENT(AG2,10),10)*2),10)=MOD(AG2,10)</formula1>
    </dataValidation>
    <dataValidation type="decimal" errorStyle="information" allowBlank="1" showInputMessage="1" showErrorMessage="1" errorTitle="Number Out Of Range" error="Draft should be between 5.50 and 35.00" prompt="Draft should be between 5.50 and 35.00" sqref="AC54:AH55 AC30:AH52 AO8:AP11 AK4" xr:uid="{00000000-0002-0000-0100-000012000000}">
      <formula1>5.5</formula1>
      <formula2>35</formula2>
    </dataValidation>
    <dataValidation type="list" allowBlank="1" showInputMessage="1" showErrorMessage="1" sqref="M31:M55" xr:uid="{00000000-0002-0000-0100-000013000000}">
      <formula1>grade_filter</formula1>
    </dataValidation>
    <dataValidation type="list" errorStyle="information" allowBlank="1" showInputMessage="1" showErrorMessage="1" errorTitle="Select From List" error="Versions are whole numbers 1 to 20" promptTitle="Select From List" prompt="Versions are whole numbers 1 to 20" sqref="P2" xr:uid="{00000000-0002-0000-0100-000014000000}">
      <formula1>"1,2,3,4,5,6,7,8,9,10,11,12,13,14,15,16,17,18,19,20"</formula1>
    </dataValidation>
    <dataValidation type="textLength" errorStyle="information" operator="lessThan" allowBlank="1" showInputMessage="1" showErrorMessage="1" errorTitle="Text Field Too Long" error="Vessel Name should be less than 50 characters" prompt="Vessel Name should be less than 50 characters" sqref="W2" xr:uid="{00000000-0002-0000-0100-000015000000}">
      <formula1>50</formula1>
    </dataValidation>
    <dataValidation type="decimal" errorStyle="information" allowBlank="1" showInputMessage="1" showErrorMessage="1" errorTitle="Number Out Of Range" error="Ballast Pumping Rate should be between 0 and 15,000" prompt="Ballast Pumping Rate should be between 0 and 15,000." sqref="AK2" xr:uid="{00000000-0002-0000-0100-000016000000}">
      <formula1>0</formula1>
      <formula2>15000</formula2>
    </dataValidation>
    <dataValidation type="whole" errorStyle="information" allowBlank="1" showInputMessage="1" showErrorMessage="1" errorTitle="Invalid target" error="The target should be between 0 and 400,000." prompt="The target should be between 0 and 400,000." sqref="Y4 Y6" xr:uid="{00000000-0002-0000-0100-000017000000}">
      <formula1>0</formula1>
      <formula2>400000</formula2>
    </dataValidation>
    <dataValidation type="whole" errorStyle="information" allowBlank="1" showInputMessage="1" showErrorMessage="1" errorTitle="Nomination number to long" error="The nomination number should be no more than 20 digits." prompt="The nomination number should be no more than 20 digits." sqref="AA8" xr:uid="{00000000-0002-0000-0100-000018000000}">
      <formula1>0</formula1>
      <formula2>1000000000000000</formula2>
    </dataValidation>
    <dataValidation type="list" allowBlank="1" showInputMessage="1" showErrorMessage="1" errorTitle="Invalid Hold" error="The hold number must be between 1 and 9" promptTitle="Select from list" prompt="The hold number must be between 1 and 9" sqref="I31:J31" xr:uid="{00000000-0002-0000-0100-000019000000}">
      <formula1>"1,2,3,4,5,6,7,8,9"</formula1>
    </dataValidation>
    <dataValidation errorStyle="information" operator="lessThan" allowBlank="1" errorTitle="Text Field Too Long" error="The comment should be limited to 35 characters." prompt="The comment should be limited to 35 characters." sqref="W30:AB30" xr:uid="{00000000-0002-0000-0100-00001A000000}"/>
    <dataValidation type="list" errorStyle="information" allowBlank="1" showInputMessage="1" showErrorMessage="1" errorTitle="Invalid Loader" error="Loader designations of A and B" prompt="Loader designations of A and B." sqref="H31:H52 H54:H55" xr:uid="{00000000-0002-0000-0100-00001B000000}">
      <formula1>LoaderList</formula1>
    </dataValidation>
    <dataValidation type="list" allowBlank="1" showInputMessage="1" showErrorMessage="1" sqref="O4:O7" xr:uid="{00000000-0002-0000-0100-00001C000000}">
      <formula1>product_grades</formula1>
    </dataValidation>
    <dataValidation allowBlank="1" showInputMessage="1" showErrorMessage="1" prompt="Date is automatically updated when plan is modified" sqref="R2:T3" xr:uid="{00000000-0002-0000-0100-00001D000000}"/>
  </dataValidations>
  <pageMargins left="0.39370078740157483" right="0.39370078740157483" top="0.27559055118110237" bottom="0.27559055118110237" header="0" footer="0"/>
  <pageSetup paperSize="9" scale="61" orientation="landscape"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B51"/>
  <sheetViews>
    <sheetView showGridLines="0" workbookViewId="0">
      <selection activeCell="I24" sqref="I24"/>
    </sheetView>
  </sheetViews>
  <sheetFormatPr defaultColWidth="5.25" defaultRowHeight="14"/>
  <cols>
    <col min="1" max="1" width="1.83203125" customWidth="1"/>
    <col min="2" max="2" width="1.58203125" customWidth="1"/>
    <col min="3" max="7" width="6.33203125" customWidth="1"/>
    <col min="8" max="8" width="6.58203125" customWidth="1"/>
    <col min="9" max="9" width="7.5" customWidth="1"/>
    <col min="10" max="10" width="5.25" customWidth="1"/>
    <col min="11" max="11" width="5.58203125" customWidth="1"/>
    <col min="12" max="15" width="5.5" customWidth="1"/>
    <col min="16" max="16" width="5.58203125" customWidth="1"/>
    <col min="17" max="30" width="5.25" customWidth="1"/>
    <col min="31" max="32" width="6.58203125" customWidth="1"/>
    <col min="33" max="35" width="5.25" customWidth="1"/>
    <col min="36" max="38" width="6.5" customWidth="1"/>
    <col min="39" max="39" width="1.83203125" customWidth="1"/>
    <col min="40" max="41" width="5.25" hidden="1" customWidth="1"/>
  </cols>
  <sheetData>
    <row r="1" spans="1:54" ht="6" customHeight="1" thickBo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54" ht="11.25" customHeight="1">
      <c r="A2" s="1"/>
      <c r="B2" s="35" t="s">
        <v>46</v>
      </c>
      <c r="C2" s="141">
        <v>19.2</v>
      </c>
      <c r="D2" s="146" t="s">
        <v>40</v>
      </c>
      <c r="E2" s="73" t="s">
        <v>114</v>
      </c>
      <c r="F2" s="2" t="s">
        <v>97</v>
      </c>
      <c r="G2" s="69"/>
      <c r="H2" s="22">
        <v>2.2999999999999998</v>
      </c>
      <c r="I2" s="346" t="s">
        <v>0</v>
      </c>
      <c r="J2" s="351"/>
      <c r="K2" s="351"/>
      <c r="L2" s="257">
        <v>1</v>
      </c>
      <c r="M2" s="353" t="s">
        <v>103</v>
      </c>
      <c r="N2" s="355">
        <f ca="1">IF(AN2=AO2,N2,NOW())</f>
        <v>44838.76591898148</v>
      </c>
      <c r="O2" s="355"/>
      <c r="P2" s="355"/>
      <c r="Q2" s="351" t="s">
        <v>104</v>
      </c>
      <c r="R2" s="351"/>
      <c r="S2" s="257"/>
      <c r="T2" s="257"/>
      <c r="U2" s="257"/>
      <c r="V2" s="257"/>
      <c r="W2" s="257"/>
      <c r="X2" s="257"/>
      <c r="Y2" s="257"/>
      <c r="Z2" s="257"/>
      <c r="AA2" s="257"/>
      <c r="AB2" s="351" t="s">
        <v>86</v>
      </c>
      <c r="AC2" s="357"/>
      <c r="AD2" s="358"/>
      <c r="AE2" s="361"/>
      <c r="AF2" s="361"/>
      <c r="AG2" s="505"/>
      <c r="AH2" s="505"/>
      <c r="AI2" s="378"/>
      <c r="AJ2" s="365"/>
      <c r="AK2" s="351"/>
      <c r="AL2" s="503"/>
      <c r="AM2" s="3"/>
      <c r="AN2" t="str">
        <f>AO49</f>
        <v>,"pours":[{"trim":0,"no":"1","hold":null,"tonnes":null,"grade":"","op":"","time":null},{"trim":0,"no":"2","hold":null,"tonnes":null,"grade":"","op":"","time":null},{"trim":0,"no":"3","hold":null,"tonnes":null,"grade":"","op":"","time":null},{"trim":0,"no":"4","hold":null,"tonnes":null,"grade":"","op":"","time":null},{"trim":0,"no":"5","hold":null,"tonnes":null,"grade":"","op":"","time":null},{"trim":0,"no":"6","hold":null,"tonnes":null,"grade":"","op":"","time":null},{"trim":0,"no":"7","hold":null,"tonnes":null,"grade":"","op":"","time":null},{"trim":0,"no":"8","hold":null,"tonnes":null,"grade":"","op":"","time":null},{"trim":0,"no":"9","hold":null,"tonnes":null,"grade":"","op":"","time":null},{"trim":0,"no":"10","hold":null,"tonnes":null,"grade":"","op":"","time":null},{"trim":0,"no":"11","hold":null,"tonnes":null,"grade":"","op":"","time":null},{"trim":0,"no":"12","hold":null,"tonnes":null,"grade":"","op":"","time":null},{"trim":0,"no":"13","hold":null,"tonnes":null,"grade":"","op":"","time":null},{"trim":0,"no":"14","hold":null,"tonnes":null,"grade":"","op":"","time":null},{"trim":0,"no":"15","hold":null,"tonnes":null,"grade":"","op":"","time":null},{"trim":0,"no":"16","hold":null,"tonnes":null,"grade":"","op":"","time":null},{"trim":0,"no":"17","hold":null,"tonnes":null,"grade":"","op":"","time":null},{"trim":0,"no":"18","hold":null,"tonnes":null,"grade":"","op":"","time":null},{"trim":0,"no":"19","hold":null,"tonnes":null,"grade":"","op":"","time":null},{"trim":0,"no":"20","hold":null,"tonnes":null,"grade":"","op":"","time":null},{"trim":0,"no":"21","hold":null,"tonnes":null,"grade":"","op":"","time":null},{"trim":0,"no":"22","hold":null,"tonnes":null,"grade":"","op":"","time":null},{"trim":1,"no":"23","hold":null,"tonnes":null,"grade":"","op":"","time":null},{"trim":1,"no":"24","hold":null,"tonnes":null,"grade":"","op":"","time":null}]</v>
      </c>
      <c r="AO2" t="str">
        <f ca="1">IF(ISERROR(AO2),AN2,IF(AN2&lt;&gt;AO2,AN2,AO2))</f>
        <v>,"pours":[{"trim":0,"no":"1","hold":null,"tonnes":null,"grade":"","op":"","time":null},{"trim":0,"no":"2","hold":null,"tonnes":null,"grade":"","op":"","time":null},{"trim":0,"no":"3","hold":null,"tonnes":null,"grade":"","op":"","time":null},{"trim":0,"no":"4","hold":null,"tonnes":null,"grade":"","op":"","time":null},{"trim":0,"no":"5","hold":null,"tonnes":null,"grade":"","op":"","time":null},{"trim":0,"no":"6","hold":null,"tonnes":null,"grade":"","op":"","time":null},{"trim":0,"no":"7","hold":null,"tonnes":null,"grade":"","op":"","time":null},{"trim":0,"no":"8","hold":null,"tonnes":null,"grade":"","op":"","time":null},{"trim":0,"no":"9","hold":null,"tonnes":null,"grade":"","op":"","time":null},{"trim":0,"no":"10","hold":null,"tonnes":null,"grade":"","op":"","time":null},{"trim":0,"no":"11","hold":null,"tonnes":null,"grade":"","op":"","time":null},{"trim":0,"no":"12","hold":null,"tonnes":null,"grade":"","op":"","time":null},{"trim":0,"no":"13","hold":null,"tonnes":null,"grade":"","op":"","time":null},{"trim":0,"no":"14","hold":null,"tonnes":null,"grade":"","op":"","time":null},{"trim":0,"no":"15","hold":null,"tonnes":null,"grade":"","op":"","time":null},{"trim":0,"no":"16","hold":null,"tonnes":null,"grade":"","op":"","time":null},{"trim":0,"no":"17","hold":null,"tonnes":null,"grade":"","op":"","time":null},{"trim":0,"no":"18","hold":null,"tonnes":null,"grade":"","op":"","time":null},{"trim":0,"no":"19","hold":null,"tonnes":null,"grade":"","op":"","time":null},{"trim":0,"no":"20","hold":null,"tonnes":null,"grade":"","op":"","time":null},{"trim":0,"no":"21","hold":null,"tonnes":null,"grade":"","op":"","time":null},{"trim":0,"no":"22","hold":null,"tonnes":null,"grade":"","op":"","time":null},{"trim":1,"no":"23","hold":null,"tonnes":null,"grade":"","op":"","time":null},{"trim":1,"no":"24","hold":null,"tonnes":null,"grade":"","op":"","time":null}]</v>
      </c>
    </row>
    <row r="3" spans="1:54" ht="11.25" customHeight="1" thickBot="1">
      <c r="A3" s="1"/>
      <c r="B3" s="36" t="s">
        <v>47</v>
      </c>
      <c r="C3" s="142">
        <v>19.2</v>
      </c>
      <c r="D3" s="147" t="s">
        <v>36</v>
      </c>
      <c r="E3" s="74" t="s">
        <v>110</v>
      </c>
      <c r="F3" s="4" t="s">
        <v>25</v>
      </c>
      <c r="G3" s="25"/>
      <c r="H3" s="23">
        <v>2</v>
      </c>
      <c r="I3" s="352"/>
      <c r="J3" s="259"/>
      <c r="K3" s="259"/>
      <c r="L3" s="258"/>
      <c r="M3" s="354"/>
      <c r="N3" s="356"/>
      <c r="O3" s="356"/>
      <c r="P3" s="356"/>
      <c r="Q3" s="259"/>
      <c r="R3" s="259"/>
      <c r="S3" s="258"/>
      <c r="T3" s="258"/>
      <c r="U3" s="258"/>
      <c r="V3" s="258"/>
      <c r="W3" s="258"/>
      <c r="X3" s="258"/>
      <c r="Y3" s="258"/>
      <c r="Z3" s="258"/>
      <c r="AA3" s="258"/>
      <c r="AB3" s="259"/>
      <c r="AC3" s="359"/>
      <c r="AD3" s="360"/>
      <c r="AE3" s="362"/>
      <c r="AF3" s="362"/>
      <c r="AG3" s="506"/>
      <c r="AH3" s="506"/>
      <c r="AI3" s="379"/>
      <c r="AJ3" s="285"/>
      <c r="AK3" s="350"/>
      <c r="AL3" s="504"/>
      <c r="AM3" s="3"/>
    </row>
    <row r="4" spans="1:54" ht="11.25" customHeight="1">
      <c r="A4" s="1"/>
      <c r="B4" s="36" t="s">
        <v>48</v>
      </c>
      <c r="C4" s="142">
        <v>18.3</v>
      </c>
      <c r="D4" s="147" t="s">
        <v>37</v>
      </c>
      <c r="E4" s="74" t="s">
        <v>111</v>
      </c>
      <c r="F4" s="4" t="s">
        <v>31</v>
      </c>
      <c r="G4" s="25"/>
      <c r="H4" s="23">
        <v>2.5</v>
      </c>
      <c r="I4" s="389" t="s">
        <v>120</v>
      </c>
      <c r="J4" s="392">
        <v>1</v>
      </c>
      <c r="K4" s="403"/>
      <c r="L4" s="408" t="str">
        <f>IF(ISBLANK(K4),"",VLOOKUP(K4,products,3,FALSE))</f>
        <v/>
      </c>
      <c r="M4" s="409"/>
      <c r="N4" s="409"/>
      <c r="O4" s="410"/>
      <c r="P4" s="353" t="s">
        <v>122</v>
      </c>
      <c r="Q4" s="394" t="str">
        <f>IF(ISBLANK(K4),"",VLOOKUP(K4,products,5,FALSE))</f>
        <v/>
      </c>
      <c r="R4" s="393" t="s">
        <v>101</v>
      </c>
      <c r="S4" s="353" t="s">
        <v>102</v>
      </c>
      <c r="T4" s="353"/>
      <c r="U4" s="398"/>
      <c r="V4" s="398"/>
      <c r="W4" s="397" t="s">
        <v>21</v>
      </c>
      <c r="X4" s="361" t="s">
        <v>125</v>
      </c>
      <c r="Y4" s="361"/>
      <c r="Z4" s="401"/>
      <c r="AA4" s="353" t="s">
        <v>106</v>
      </c>
      <c r="AB4" s="395">
        <f>SUMIF(pour_grades,K4,pour_tonnes)</f>
        <v>0</v>
      </c>
      <c r="AC4" s="395"/>
      <c r="AD4" s="396" t="s">
        <v>21</v>
      </c>
      <c r="AE4" s="285"/>
      <c r="AF4" s="350"/>
      <c r="AG4" s="173"/>
      <c r="AH4" s="173"/>
      <c r="AI4" s="331"/>
      <c r="AJ4" s="386" t="s">
        <v>180</v>
      </c>
      <c r="AK4" s="330"/>
      <c r="AL4" s="366">
        <v>1023</v>
      </c>
      <c r="AM4" s="3"/>
    </row>
    <row r="5" spans="1:54" ht="11.25" customHeight="1" thickBot="1">
      <c r="A5" s="1"/>
      <c r="B5" s="36" t="s">
        <v>49</v>
      </c>
      <c r="C5" s="142">
        <v>19.2</v>
      </c>
      <c r="D5" s="147" t="s">
        <v>38</v>
      </c>
      <c r="E5" s="74" t="s">
        <v>112</v>
      </c>
      <c r="F5" s="4" t="s">
        <v>34</v>
      </c>
      <c r="G5" s="25"/>
      <c r="H5" s="23">
        <v>2.5</v>
      </c>
      <c r="I5" s="390"/>
      <c r="J5" s="369"/>
      <c r="K5" s="404"/>
      <c r="L5" s="411"/>
      <c r="M5" s="412"/>
      <c r="N5" s="412"/>
      <c r="O5" s="413"/>
      <c r="P5" s="324"/>
      <c r="Q5" s="173"/>
      <c r="R5" s="330"/>
      <c r="S5" s="324"/>
      <c r="T5" s="324"/>
      <c r="U5" s="338"/>
      <c r="V5" s="338"/>
      <c r="W5" s="331"/>
      <c r="X5" s="362"/>
      <c r="Y5" s="362"/>
      <c r="Z5" s="402"/>
      <c r="AA5" s="324"/>
      <c r="AB5" s="341"/>
      <c r="AC5" s="341"/>
      <c r="AD5" s="333"/>
      <c r="AE5" s="285"/>
      <c r="AF5" s="350"/>
      <c r="AG5" s="173"/>
      <c r="AH5" s="173"/>
      <c r="AI5" s="331"/>
      <c r="AJ5" s="387"/>
      <c r="AK5" s="388"/>
      <c r="AL5" s="367"/>
      <c r="AM5" s="5"/>
    </row>
    <row r="6" spans="1:54" ht="11.25" customHeight="1">
      <c r="A6" s="1"/>
      <c r="B6" s="36" t="s">
        <v>50</v>
      </c>
      <c r="C6" s="142">
        <v>19.2</v>
      </c>
      <c r="D6" s="147" t="s">
        <v>39</v>
      </c>
      <c r="E6" s="74" t="s">
        <v>113</v>
      </c>
      <c r="F6" s="4" t="s">
        <v>2</v>
      </c>
      <c r="G6" s="25"/>
      <c r="H6" s="23">
        <v>2.5</v>
      </c>
      <c r="I6" s="390"/>
      <c r="J6" s="369">
        <v>2</v>
      </c>
      <c r="K6" s="404"/>
      <c r="L6" s="440" t="str">
        <f>IF(ISBLANK(K6),"",VLOOKUP(K6,products,3,FALSE))</f>
        <v/>
      </c>
      <c r="M6" s="441"/>
      <c r="N6" s="441"/>
      <c r="O6" s="442"/>
      <c r="P6" s="324"/>
      <c r="Q6" s="173" t="str">
        <f>IF(ISBLANK(K6),"",VLOOKUP(K6,products,5,FALSE))</f>
        <v/>
      </c>
      <c r="R6" s="330" t="s">
        <v>101</v>
      </c>
      <c r="S6" s="324"/>
      <c r="T6" s="324"/>
      <c r="U6" s="338"/>
      <c r="V6" s="338"/>
      <c r="W6" s="331" t="s">
        <v>21</v>
      </c>
      <c r="X6" s="362"/>
      <c r="Y6" s="362"/>
      <c r="Z6" s="342"/>
      <c r="AA6" s="324"/>
      <c r="AB6" s="341">
        <f>SUMIF(pour_grades,K6,pour_tonnes)</f>
        <v>0</v>
      </c>
      <c r="AC6" s="341"/>
      <c r="AD6" s="333" t="s">
        <v>21</v>
      </c>
      <c r="AE6" s="285"/>
      <c r="AF6" s="350"/>
      <c r="AG6" s="493"/>
      <c r="AH6" s="493"/>
      <c r="AI6" s="336"/>
      <c r="AJ6" s="346"/>
      <c r="AK6" s="406"/>
      <c r="AL6" s="344"/>
      <c r="AM6" s="5"/>
    </row>
    <row r="7" spans="1:54" ht="11.25" customHeight="1" thickBot="1">
      <c r="A7" s="1"/>
      <c r="B7" s="36" t="s">
        <v>51</v>
      </c>
      <c r="C7" s="142">
        <v>19.2</v>
      </c>
      <c r="D7" s="147" t="s">
        <v>24</v>
      </c>
      <c r="E7" s="74" t="s">
        <v>24</v>
      </c>
      <c r="F7" s="4" t="s">
        <v>35</v>
      </c>
      <c r="H7" s="23">
        <v>2</v>
      </c>
      <c r="I7" s="391"/>
      <c r="J7" s="373"/>
      <c r="K7" s="405"/>
      <c r="L7" s="443"/>
      <c r="M7" s="444"/>
      <c r="N7" s="444"/>
      <c r="O7" s="445"/>
      <c r="P7" s="400"/>
      <c r="Q7" s="253"/>
      <c r="R7" s="337"/>
      <c r="S7" s="400"/>
      <c r="T7" s="400"/>
      <c r="U7" s="339"/>
      <c r="V7" s="339"/>
      <c r="W7" s="332"/>
      <c r="X7" s="399"/>
      <c r="Y7" s="399"/>
      <c r="Z7" s="343"/>
      <c r="AA7" s="400"/>
      <c r="AB7" s="372"/>
      <c r="AC7" s="372"/>
      <c r="AD7" s="334"/>
      <c r="AE7" s="285"/>
      <c r="AF7" s="350"/>
      <c r="AG7" s="493"/>
      <c r="AH7" s="493"/>
      <c r="AI7" s="336"/>
      <c r="AJ7" s="347"/>
      <c r="AK7" s="407"/>
      <c r="AL7" s="345"/>
      <c r="AM7" s="3"/>
    </row>
    <row r="8" spans="1:54" ht="11.25" customHeight="1">
      <c r="A8" s="1"/>
      <c r="B8" s="36" t="s">
        <v>52</v>
      </c>
      <c r="C8" s="142">
        <v>19.2</v>
      </c>
      <c r="D8" s="147" t="s">
        <v>156</v>
      </c>
      <c r="E8" s="74" t="s">
        <v>156</v>
      </c>
      <c r="F8" s="4" t="s">
        <v>203</v>
      </c>
      <c r="G8" s="25"/>
      <c r="H8" s="23">
        <v>2.5</v>
      </c>
      <c r="I8" s="488"/>
      <c r="J8" s="489"/>
      <c r="K8" s="323"/>
      <c r="L8" s="323"/>
      <c r="M8" s="323"/>
      <c r="N8" s="323"/>
      <c r="O8" s="323"/>
      <c r="P8" s="368"/>
      <c r="Q8" s="368"/>
      <c r="R8" s="368"/>
      <c r="S8" s="491"/>
      <c r="T8" s="323" t="s">
        <v>45</v>
      </c>
      <c r="U8" s="323"/>
      <c r="V8" s="323"/>
      <c r="W8" s="321"/>
      <c r="X8" s="321"/>
      <c r="Y8" s="321"/>
      <c r="Z8" s="329" t="s">
        <v>107</v>
      </c>
      <c r="AA8" s="329"/>
      <c r="AB8" s="340">
        <f>SUM(AB4,AB6)</f>
        <v>0</v>
      </c>
      <c r="AC8" s="340"/>
      <c r="AD8" s="335" t="s">
        <v>21</v>
      </c>
      <c r="AE8" s="324"/>
      <c r="AF8" s="324"/>
      <c r="AG8" s="502"/>
      <c r="AH8" s="502"/>
      <c r="AI8" s="314"/>
      <c r="AJ8" s="348"/>
      <c r="AK8" s="496"/>
      <c r="AL8" s="487"/>
      <c r="AM8" s="3"/>
      <c r="BB8" s="95"/>
    </row>
    <row r="9" spans="1:54" ht="11.25" customHeight="1" thickBot="1">
      <c r="A9" s="1"/>
      <c r="B9" s="37" t="s">
        <v>53</v>
      </c>
      <c r="C9" s="143">
        <v>19.2</v>
      </c>
      <c r="D9" s="147" t="s">
        <v>157</v>
      </c>
      <c r="E9" s="74" t="s">
        <v>157</v>
      </c>
      <c r="F9" s="4" t="s">
        <v>203</v>
      </c>
      <c r="G9" s="25"/>
      <c r="H9" s="23">
        <v>2.5</v>
      </c>
      <c r="I9" s="390"/>
      <c r="J9" s="362"/>
      <c r="K9" s="324"/>
      <c r="L9" s="324"/>
      <c r="M9" s="324"/>
      <c r="N9" s="324"/>
      <c r="O9" s="324"/>
      <c r="P9" s="369"/>
      <c r="Q9" s="369"/>
      <c r="R9" s="369"/>
      <c r="S9" s="492"/>
      <c r="T9" s="324"/>
      <c r="U9" s="324"/>
      <c r="V9" s="324"/>
      <c r="W9" s="322"/>
      <c r="X9" s="322"/>
      <c r="Y9" s="322"/>
      <c r="Z9" s="330"/>
      <c r="AA9" s="330"/>
      <c r="AB9" s="341"/>
      <c r="AC9" s="341"/>
      <c r="AD9" s="336"/>
      <c r="AE9" s="324"/>
      <c r="AF9" s="324"/>
      <c r="AG9" s="502"/>
      <c r="AH9" s="502"/>
      <c r="AI9" s="314"/>
      <c r="AJ9" s="348"/>
      <c r="AK9" s="496"/>
      <c r="AL9" s="487"/>
      <c r="AM9" s="5"/>
    </row>
    <row r="10" spans="1:54" ht="11.25" customHeight="1">
      <c r="A10" s="156"/>
      <c r="B10" s="149">
        <v>54789</v>
      </c>
      <c r="C10" s="144" t="str">
        <f>IF(ISBLANK(K4), "",K4)</f>
        <v/>
      </c>
      <c r="D10" s="147" t="s">
        <v>158</v>
      </c>
      <c r="E10" s="74" t="s">
        <v>158</v>
      </c>
      <c r="F10" s="4" t="s">
        <v>203</v>
      </c>
      <c r="H10" s="23">
        <v>2.5</v>
      </c>
      <c r="I10" s="390"/>
      <c r="J10" s="362"/>
      <c r="K10" s="324"/>
      <c r="L10" s="324"/>
      <c r="M10" s="324"/>
      <c r="N10" s="324"/>
      <c r="O10" s="324"/>
      <c r="P10" s="369"/>
      <c r="Q10" s="369"/>
      <c r="R10" s="369"/>
      <c r="S10" s="468"/>
      <c r="T10" s="469"/>
      <c r="U10" s="469"/>
      <c r="V10" s="469"/>
      <c r="W10" s="470"/>
      <c r="X10" s="224"/>
      <c r="Y10" s="225"/>
      <c r="Z10" s="477"/>
      <c r="AA10" s="478"/>
      <c r="AB10" s="478"/>
      <c r="AC10" s="478"/>
      <c r="AD10" s="478"/>
      <c r="AE10" s="362"/>
      <c r="AF10" s="362"/>
      <c r="AG10" s="484"/>
      <c r="AH10" s="484"/>
      <c r="AI10" s="336"/>
      <c r="AJ10" s="348"/>
      <c r="AK10" s="496"/>
      <c r="AL10" s="487"/>
      <c r="AM10" s="5"/>
      <c r="AW10" s="76"/>
      <c r="AX10" s="76"/>
      <c r="AY10" s="76"/>
    </row>
    <row r="11" spans="1:54" ht="11.25" customHeight="1">
      <c r="A11" s="156"/>
      <c r="B11" s="149">
        <v>54789</v>
      </c>
      <c r="C11" s="144"/>
      <c r="D11" s="148" t="s">
        <v>159</v>
      </c>
      <c r="E11" s="140" t="s">
        <v>159</v>
      </c>
      <c r="F11" s="138" t="s">
        <v>203</v>
      </c>
      <c r="G11" s="24"/>
      <c r="H11" s="139">
        <v>2</v>
      </c>
      <c r="I11" s="490"/>
      <c r="J11" s="483"/>
      <c r="K11" s="354"/>
      <c r="L11" s="354"/>
      <c r="M11" s="354"/>
      <c r="N11" s="354"/>
      <c r="O11" s="354"/>
      <c r="P11" s="501"/>
      <c r="Q11" s="501"/>
      <c r="R11" s="501"/>
      <c r="S11" s="471"/>
      <c r="T11" s="472"/>
      <c r="U11" s="472"/>
      <c r="V11" s="472"/>
      <c r="W11" s="473"/>
      <c r="X11" s="268"/>
      <c r="Y11" s="269"/>
      <c r="Z11" s="479"/>
      <c r="AA11" s="480"/>
      <c r="AB11" s="480"/>
      <c r="AC11" s="480"/>
      <c r="AD11" s="480"/>
      <c r="AE11" s="483"/>
      <c r="AF11" s="483"/>
      <c r="AG11" s="485"/>
      <c r="AH11" s="485"/>
      <c r="AI11" s="494"/>
      <c r="AJ11" s="495"/>
      <c r="AK11" s="497"/>
      <c r="AL11" s="499"/>
      <c r="AM11" s="5"/>
      <c r="AW11" s="76"/>
      <c r="AX11" s="76"/>
      <c r="AY11" s="76"/>
    </row>
    <row r="12" spans="1:54" ht="11.25" customHeight="1" thickBot="1">
      <c r="A12" s="1"/>
      <c r="B12" s="91">
        <v>54789</v>
      </c>
      <c r="C12" s="26" t="str">
        <f>IF(ISBLANK(K6), "",K6)</f>
        <v/>
      </c>
      <c r="D12" s="151" t="s">
        <v>213</v>
      </c>
      <c r="E12" s="75" t="s">
        <v>213</v>
      </c>
      <c r="F12" s="27" t="s">
        <v>214</v>
      </c>
      <c r="G12" s="26"/>
      <c r="H12" s="137">
        <v>2.1</v>
      </c>
      <c r="I12" s="391"/>
      <c r="J12" s="399"/>
      <c r="K12" s="400"/>
      <c r="L12" s="400"/>
      <c r="M12" s="400"/>
      <c r="N12" s="400"/>
      <c r="O12" s="400"/>
      <c r="P12" s="373"/>
      <c r="Q12" s="373"/>
      <c r="R12" s="373"/>
      <c r="S12" s="474"/>
      <c r="T12" s="475"/>
      <c r="U12" s="475"/>
      <c r="V12" s="475"/>
      <c r="W12" s="476"/>
      <c r="X12" s="417"/>
      <c r="Y12" s="418"/>
      <c r="Z12" s="481"/>
      <c r="AA12" s="482"/>
      <c r="AB12" s="482"/>
      <c r="AC12" s="482"/>
      <c r="AD12" s="482"/>
      <c r="AE12" s="399"/>
      <c r="AF12" s="399"/>
      <c r="AG12" s="486"/>
      <c r="AH12" s="486"/>
      <c r="AI12" s="416"/>
      <c r="AJ12" s="349"/>
      <c r="AK12" s="498"/>
      <c r="AL12" s="500"/>
      <c r="AM12" s="6"/>
      <c r="AW12" s="76"/>
      <c r="AX12" s="76"/>
      <c r="AY12" s="76"/>
    </row>
    <row r="13" spans="1:54" ht="8.25" customHeight="1">
      <c r="A13" s="1"/>
      <c r="B13" s="1"/>
      <c r="C13" s="5"/>
      <c r="D13" s="7"/>
      <c r="E13" s="7"/>
      <c r="F13" s="7"/>
      <c r="G13" s="7"/>
      <c r="H13" s="7"/>
      <c r="I13" s="7"/>
      <c r="J13" s="7"/>
      <c r="K13" s="7"/>
      <c r="L13" s="7"/>
      <c r="M13" s="7"/>
      <c r="N13" s="7"/>
      <c r="O13" s="7"/>
      <c r="P13" s="7"/>
      <c r="Q13" s="7"/>
      <c r="R13" s="7"/>
      <c r="S13" s="7"/>
      <c r="T13" s="7"/>
      <c r="U13" s="7"/>
      <c r="V13" s="7"/>
      <c r="W13" s="7"/>
      <c r="X13" s="7"/>
      <c r="Y13" s="7"/>
      <c r="Z13" s="7"/>
      <c r="AA13" s="7"/>
      <c r="AB13" s="7"/>
      <c r="AC13" s="8"/>
      <c r="AD13" s="8"/>
      <c r="AE13" s="8"/>
      <c r="AF13" s="8"/>
      <c r="AG13" s="7"/>
      <c r="AH13" s="7"/>
      <c r="AI13" s="7"/>
      <c r="AJ13" s="7"/>
      <c r="AK13" s="7"/>
      <c r="AL13" s="7"/>
      <c r="AM13" s="7"/>
    </row>
    <row r="14" spans="1:54" ht="6.75" customHeight="1">
      <c r="A14" s="1"/>
      <c r="B14" s="299"/>
      <c r="C14" s="299"/>
      <c r="D14" s="299"/>
      <c r="E14" s="299"/>
      <c r="F14" s="299"/>
      <c r="G14" s="299"/>
      <c r="H14" s="94"/>
      <c r="I14" s="94"/>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11"/>
      <c r="AM14" s="11"/>
    </row>
    <row r="15" spans="1:54" ht="9" customHeight="1">
      <c r="A15" s="1"/>
      <c r="B15" s="299"/>
      <c r="C15" s="299"/>
      <c r="D15" s="299"/>
      <c r="E15" s="299"/>
      <c r="F15" s="299"/>
      <c r="G15" s="299"/>
      <c r="H15" s="94"/>
      <c r="I15" s="94"/>
      <c r="J15" s="46"/>
      <c r="K15" s="328"/>
      <c r="L15" s="328"/>
      <c r="M15" s="31"/>
      <c r="N15" s="179"/>
      <c r="O15" s="179"/>
      <c r="P15" s="179"/>
      <c r="Q15" s="179"/>
      <c r="R15" s="179"/>
      <c r="S15" s="179"/>
      <c r="T15" s="179"/>
      <c r="U15" s="179"/>
      <c r="V15" s="80">
        <f ca="1">IF(V16=O16,V15,NOW())</f>
        <v>44228.596197222221</v>
      </c>
      <c r="W15" s="32"/>
      <c r="X15" s="179" t="str">
        <f ca="1">IF(ISBLANK(Y16),"",IF(AF16=Y16,X15,NOW()))</f>
        <v/>
      </c>
      <c r="Y15" s="179"/>
      <c r="Z15" s="179"/>
      <c r="AA15" s="179"/>
      <c r="AB15" s="179"/>
      <c r="AC15" s="179"/>
      <c r="AD15" s="179"/>
      <c r="AE15" s="179"/>
      <c r="AF15" s="77"/>
      <c r="AG15" s="47"/>
      <c r="AH15" s="47"/>
      <c r="AI15" s="47"/>
      <c r="AJ15" s="47"/>
      <c r="AK15" s="47"/>
      <c r="AL15" s="47"/>
      <c r="AM15" s="1"/>
    </row>
    <row r="16" spans="1:54" ht="52.5" customHeight="1">
      <c r="A16" s="1"/>
      <c r="B16" s="299"/>
      <c r="C16" s="299"/>
      <c r="D16" s="299"/>
      <c r="E16" s="299"/>
      <c r="F16" s="299"/>
      <c r="G16" s="299"/>
      <c r="H16" s="94"/>
      <c r="I16" s="94"/>
      <c r="J16" s="67"/>
      <c r="K16" s="328"/>
      <c r="L16" s="328"/>
      <c r="M16" s="85"/>
      <c r="N16" s="28"/>
      <c r="O16" s="465"/>
      <c r="P16" s="465"/>
      <c r="Q16" s="465"/>
      <c r="R16" s="465"/>
      <c r="S16" s="465"/>
      <c r="T16" s="465"/>
      <c r="U16" s="465"/>
      <c r="V16" s="78">
        <f ca="1">IF(O16=V16,V16,O16)</f>
        <v>0</v>
      </c>
      <c r="W16" s="34"/>
      <c r="X16" s="28" t="s">
        <v>41</v>
      </c>
      <c r="Y16" s="182"/>
      <c r="Z16" s="183"/>
      <c r="AA16" s="183"/>
      <c r="AB16" s="183"/>
      <c r="AC16" s="183"/>
      <c r="AD16" s="183"/>
      <c r="AE16" s="184"/>
      <c r="AF16" s="78">
        <f ca="1">IF(Y16=AF16,AF16,Y16)</f>
        <v>0</v>
      </c>
      <c r="AG16" s="47"/>
      <c r="AH16" s="47"/>
      <c r="AI16" s="47"/>
      <c r="AJ16" s="47"/>
      <c r="AK16" s="47"/>
      <c r="AL16" s="93" t="s">
        <v>46</v>
      </c>
      <c r="AM16" s="1"/>
      <c r="AT16" s="99"/>
      <c r="AU16" s="98"/>
      <c r="AV16" s="97" t="s">
        <v>175</v>
      </c>
    </row>
    <row r="17" spans="1:41" ht="14.5">
      <c r="A17" s="1"/>
      <c r="B17" s="299"/>
      <c r="C17" s="299"/>
      <c r="D17" s="299"/>
      <c r="E17" s="299"/>
      <c r="F17" s="299"/>
      <c r="G17" s="299"/>
      <c r="H17" s="94"/>
      <c r="I17" s="94"/>
      <c r="J17" s="46"/>
      <c r="K17" s="328"/>
      <c r="L17" s="328"/>
      <c r="M17" s="32"/>
      <c r="N17" s="319"/>
      <c r="O17" s="319"/>
      <c r="P17" s="319"/>
      <c r="Q17" s="319"/>
      <c r="R17" s="319"/>
      <c r="S17" s="319"/>
      <c r="T17" s="319"/>
      <c r="U17" s="319"/>
      <c r="V17" s="81" t="str">
        <f ca="1">IF(N15=V15,V17,IF(ISERROR(GetOrg),"", GetOrg)&amp;" / "&amp;IF(ISERROR(GetUser),"", GetUser))</f>
        <v xml:space="preserve"> / </v>
      </c>
      <c r="W17" s="32"/>
      <c r="X17" s="181" t="str">
        <f>IF(ISBLANK(Y16),"",CONCATENATE(UPPER(Y16)," (",AF17,")"))</f>
        <v/>
      </c>
      <c r="Y17" s="181"/>
      <c r="Z17" s="181"/>
      <c r="AA17" s="181"/>
      <c r="AB17" s="181"/>
      <c r="AC17" s="181"/>
      <c r="AD17" s="181"/>
      <c r="AE17" s="181"/>
      <c r="AF17" s="79" t="str">
        <f ca="1">IF(AF15=X15,AF17,IF(ISERROR(GetOrg),"", GetOrg)&amp;" / "&amp;IF(ISERROR(GetUser),"", GetUser))</f>
        <v xml:space="preserve"> / </v>
      </c>
      <c r="AG17" s="47"/>
      <c r="AH17" s="47"/>
      <c r="AI17" s="47"/>
      <c r="AJ17" s="47"/>
      <c r="AK17" s="47"/>
      <c r="AL17" s="93" t="s">
        <v>47</v>
      </c>
      <c r="AM17" s="1"/>
    </row>
    <row r="18" spans="1:41" ht="19.5" customHeight="1">
      <c r="A18" s="1"/>
      <c r="B18" s="299"/>
      <c r="C18" s="299"/>
      <c r="D18" s="299"/>
      <c r="E18" s="299"/>
      <c r="F18" s="299"/>
      <c r="G18" s="299"/>
      <c r="H18" s="94"/>
      <c r="I18" s="94"/>
      <c r="J18" s="46"/>
      <c r="K18" s="328"/>
      <c r="L18" s="328"/>
      <c r="M18" s="33"/>
      <c r="N18" s="180"/>
      <c r="O18" s="180"/>
      <c r="P18" s="180"/>
      <c r="Q18" s="180"/>
      <c r="R18" s="180"/>
      <c r="S18" s="180"/>
      <c r="T18" s="180"/>
      <c r="U18" s="180"/>
      <c r="V18" s="33"/>
      <c r="W18" s="33"/>
      <c r="X18" s="180" t="s">
        <v>149</v>
      </c>
      <c r="Y18" s="180"/>
      <c r="Z18" s="180"/>
      <c r="AA18" s="180"/>
      <c r="AB18" s="180"/>
      <c r="AC18" s="180"/>
      <c r="AD18" s="180"/>
      <c r="AE18" s="180"/>
      <c r="AG18" s="86">
        <v>-1</v>
      </c>
      <c r="AH18" s="86">
        <v>-1</v>
      </c>
      <c r="AI18" s="47"/>
      <c r="AJ18" s="47"/>
      <c r="AK18" s="47"/>
      <c r="AL18" s="93"/>
      <c r="AM18" s="1"/>
    </row>
    <row r="19" spans="1:41" ht="8.25" customHeight="1">
      <c r="B19" s="72"/>
      <c r="C19" s="72"/>
      <c r="D19" s="72"/>
      <c r="E19" s="72"/>
      <c r="F19" s="72"/>
      <c r="G19" s="72"/>
      <c r="H19" s="72"/>
      <c r="I19" s="72"/>
      <c r="K19" s="320"/>
      <c r="L19" s="320"/>
      <c r="M19" s="320"/>
      <c r="N19" s="320"/>
      <c r="P19" s="89"/>
      <c r="Q19" s="89"/>
      <c r="R19" s="89"/>
      <c r="U19" s="320"/>
      <c r="V19" s="320"/>
      <c r="X19" s="90"/>
      <c r="Z19" s="89"/>
      <c r="AA19" s="89"/>
      <c r="AB19" s="89"/>
      <c r="AE19" s="320"/>
      <c r="AF19" s="320"/>
      <c r="AH19" s="90"/>
      <c r="AJ19" s="89"/>
      <c r="AK19" s="89"/>
      <c r="AL19" s="89"/>
    </row>
    <row r="20" spans="1:41" ht="15.75" customHeight="1">
      <c r="A20" s="1"/>
      <c r="B20" s="300" t="s">
        <v>5</v>
      </c>
      <c r="C20" s="301"/>
      <c r="D20" s="302"/>
      <c r="E20" s="306" t="s">
        <v>6</v>
      </c>
      <c r="F20" s="307"/>
      <c r="G20" s="307"/>
      <c r="H20" s="308"/>
      <c r="I20" s="259" t="s">
        <v>7</v>
      </c>
      <c r="J20" s="283"/>
      <c r="K20" s="284"/>
      <c r="L20" s="284"/>
      <c r="M20" s="284"/>
      <c r="N20" s="284"/>
      <c r="O20" s="284"/>
      <c r="P20" s="285"/>
      <c r="Q20" s="224"/>
      <c r="R20" s="225"/>
      <c r="S20" s="306"/>
      <c r="T20" s="307"/>
      <c r="U20" s="307"/>
      <c r="V20" s="307"/>
      <c r="W20" s="307"/>
      <c r="X20" s="308"/>
      <c r="Y20" s="292"/>
      <c r="Z20" s="293"/>
      <c r="AA20" s="293"/>
      <c r="AB20" s="293"/>
      <c r="AC20" s="293"/>
      <c r="AD20" s="294"/>
      <c r="AE20" s="224"/>
      <c r="AF20" s="225"/>
      <c r="AG20" s="224"/>
      <c r="AH20" s="225"/>
      <c r="AI20" s="234"/>
      <c r="AJ20" s="234"/>
      <c r="AK20" s="234"/>
      <c r="AL20" s="234"/>
      <c r="AM20" s="68"/>
    </row>
    <row r="21" spans="1:41" ht="15" customHeight="1">
      <c r="A21" s="1"/>
      <c r="B21" s="303"/>
      <c r="C21" s="304"/>
      <c r="D21" s="305"/>
      <c r="E21" s="309"/>
      <c r="F21" s="310"/>
      <c r="G21" s="310"/>
      <c r="H21" s="311"/>
      <c r="I21" s="260"/>
      <c r="J21" s="224"/>
      <c r="K21" s="282"/>
      <c r="L21" s="282"/>
      <c r="M21" s="282"/>
      <c r="N21" s="225"/>
      <c r="O21" s="224"/>
      <c r="P21" s="225"/>
      <c r="Q21" s="268"/>
      <c r="R21" s="269"/>
      <c r="S21" s="309"/>
      <c r="T21" s="310"/>
      <c r="U21" s="310"/>
      <c r="V21" s="310"/>
      <c r="W21" s="310"/>
      <c r="X21" s="311"/>
      <c r="Y21" s="239"/>
      <c r="Z21" s="239"/>
      <c r="AA21" s="239"/>
      <c r="AB21" s="239"/>
      <c r="AC21" s="239"/>
      <c r="AD21" s="239"/>
      <c r="AE21" s="226"/>
      <c r="AF21" s="227"/>
      <c r="AG21" s="226"/>
      <c r="AH21" s="227"/>
      <c r="AI21" s="234"/>
      <c r="AJ21" s="234"/>
      <c r="AK21" s="234"/>
      <c r="AL21" s="234"/>
      <c r="AM21" s="7"/>
    </row>
    <row r="22" spans="1:41" ht="16.5">
      <c r="A22" s="1"/>
      <c r="B22" s="275" t="s">
        <v>32</v>
      </c>
      <c r="C22" s="276"/>
      <c r="D22" s="50" t="s">
        <v>33</v>
      </c>
      <c r="E22" s="239" t="s">
        <v>13</v>
      </c>
      <c r="F22" s="239"/>
      <c r="G22" s="239" t="s">
        <v>14</v>
      </c>
      <c r="H22" s="239"/>
      <c r="I22" s="261"/>
      <c r="J22" s="283"/>
      <c r="K22" s="284"/>
      <c r="L22" s="284"/>
      <c r="M22" s="284"/>
      <c r="N22" s="466"/>
      <c r="O22" s="467"/>
      <c r="P22" s="70"/>
      <c r="Q22" s="226"/>
      <c r="R22" s="227"/>
      <c r="S22" s="317"/>
      <c r="T22" s="318"/>
      <c r="U22" s="318"/>
      <c r="V22" s="318"/>
      <c r="W22" s="318"/>
      <c r="X22" s="318"/>
      <c r="Y22" s="210"/>
      <c r="Z22" s="211"/>
      <c r="AA22" s="210"/>
      <c r="AB22" s="211"/>
      <c r="AC22" s="210"/>
      <c r="AD22" s="211"/>
      <c r="AE22" s="210"/>
      <c r="AF22" s="211"/>
      <c r="AG22" s="210"/>
      <c r="AH22" s="211"/>
      <c r="AI22" s="451"/>
      <c r="AJ22" s="452"/>
      <c r="AK22" s="451"/>
      <c r="AL22" s="452"/>
      <c r="AM22" s="12"/>
    </row>
    <row r="23" spans="1:41" ht="16.5">
      <c r="A23" s="1"/>
      <c r="B23" s="238">
        <v>1</v>
      </c>
      <c r="C23" s="238"/>
      <c r="D23" s="29"/>
      <c r="E23" s="200"/>
      <c r="F23" s="201"/>
      <c r="G23" s="200"/>
      <c r="H23" s="201"/>
      <c r="I23" s="71"/>
      <c r="J23" s="462"/>
      <c r="K23" s="463"/>
      <c r="L23" s="463"/>
      <c r="M23" s="463"/>
      <c r="N23" s="463"/>
      <c r="O23" s="463"/>
      <c r="P23" s="464"/>
      <c r="Q23" s="449"/>
      <c r="R23" s="450"/>
      <c r="S23" s="446"/>
      <c r="T23" s="447"/>
      <c r="U23" s="447"/>
      <c r="V23" s="447"/>
      <c r="W23" s="447"/>
      <c r="X23" s="447"/>
      <c r="Y23" s="210"/>
      <c r="Z23" s="211"/>
      <c r="AA23" s="210"/>
      <c r="AB23" s="211"/>
      <c r="AC23" s="210"/>
      <c r="AD23" s="211"/>
      <c r="AE23" s="210"/>
      <c r="AF23" s="211"/>
      <c r="AG23" s="210"/>
      <c r="AH23" s="211"/>
      <c r="AI23" s="451"/>
      <c r="AJ23" s="452"/>
      <c r="AK23" s="451"/>
      <c r="AL23" s="452"/>
      <c r="AM23" s="12"/>
      <c r="AO23" t="str">
        <f t="shared" ref="AO23:AO44" si="0">"{""trim"":0,""no"":"""&amp;B23&amp;D23&amp;""",""hold"":"&amp;IF(ISBLANK(E23),"null",E23)&amp;",""tonnes"":"&amp;IF(ISBLANK(G23),"null",G23)&amp;",""grade"":"""&amp;IF(ISBLANK(I23),"",VLOOKUP(I23,grade_lookup,2,FALSE))&amp;""",""op"":"""&amp;J23&amp;""",""time"":"&amp;IF(ISBLANK(Q23),"null",Q23)&amp;"},"</f>
        <v>{"trim":0,"no":"1","hold":null,"tonnes":null,"grade":"","op":"","time":null},</v>
      </c>
    </row>
    <row r="24" spans="1:41" ht="16.5">
      <c r="A24" s="1"/>
      <c r="B24" s="238">
        <f>IF(D23&lt;&gt;"",B23,B23+1)</f>
        <v>2</v>
      </c>
      <c r="C24" s="238"/>
      <c r="D24" s="29"/>
      <c r="E24" s="198"/>
      <c r="F24" s="199"/>
      <c r="G24" s="200"/>
      <c r="H24" s="201"/>
      <c r="I24" s="71"/>
      <c r="J24" s="446"/>
      <c r="K24" s="447"/>
      <c r="L24" s="447"/>
      <c r="M24" s="447"/>
      <c r="N24" s="447"/>
      <c r="O24" s="447"/>
      <c r="P24" s="448"/>
      <c r="Q24" s="449"/>
      <c r="R24" s="450"/>
      <c r="S24" s="317"/>
      <c r="T24" s="318"/>
      <c r="U24" s="318"/>
      <c r="V24" s="318"/>
      <c r="W24" s="318"/>
      <c r="X24" s="318"/>
      <c r="Y24" s="210"/>
      <c r="Z24" s="211"/>
      <c r="AA24" s="210"/>
      <c r="AB24" s="211"/>
      <c r="AC24" s="210"/>
      <c r="AD24" s="211"/>
      <c r="AE24" s="210"/>
      <c r="AF24" s="211"/>
      <c r="AG24" s="210"/>
      <c r="AH24" s="211"/>
      <c r="AI24" s="451"/>
      <c r="AJ24" s="452"/>
      <c r="AK24" s="451"/>
      <c r="AL24" s="452"/>
      <c r="AM24" s="12"/>
      <c r="AO24" t="str">
        <f t="shared" si="0"/>
        <v>{"trim":0,"no":"2","hold":null,"tonnes":null,"grade":"","op":"","time":null},</v>
      </c>
    </row>
    <row r="25" spans="1:41" ht="16.5">
      <c r="A25" s="1"/>
      <c r="B25" s="238">
        <f t="shared" ref="B25:B40" si="1">IF(D24&lt;&gt;"",B23+1,IF(B24=B23,B24+1,B23+2))</f>
        <v>3</v>
      </c>
      <c r="C25" s="238"/>
      <c r="D25" s="29"/>
      <c r="E25" s="198"/>
      <c r="F25" s="199"/>
      <c r="G25" s="200"/>
      <c r="H25" s="201"/>
      <c r="I25" s="71"/>
      <c r="J25" s="446"/>
      <c r="K25" s="447"/>
      <c r="L25" s="447"/>
      <c r="M25" s="447"/>
      <c r="N25" s="447"/>
      <c r="O25" s="447"/>
      <c r="P25" s="448"/>
      <c r="Q25" s="449"/>
      <c r="R25" s="450"/>
      <c r="S25" s="446"/>
      <c r="T25" s="447"/>
      <c r="U25" s="447"/>
      <c r="V25" s="447"/>
      <c r="W25" s="447"/>
      <c r="X25" s="447"/>
      <c r="Y25" s="210"/>
      <c r="Z25" s="211"/>
      <c r="AA25" s="210"/>
      <c r="AB25" s="211"/>
      <c r="AC25" s="210"/>
      <c r="AD25" s="211"/>
      <c r="AE25" s="210"/>
      <c r="AF25" s="211"/>
      <c r="AG25" s="210"/>
      <c r="AH25" s="211"/>
      <c r="AI25" s="451"/>
      <c r="AJ25" s="452"/>
      <c r="AK25" s="451"/>
      <c r="AL25" s="452"/>
      <c r="AM25" s="12"/>
      <c r="AO25" t="str">
        <f t="shared" si="0"/>
        <v>{"trim":0,"no":"3","hold":null,"tonnes":null,"grade":"","op":"","time":null},</v>
      </c>
    </row>
    <row r="26" spans="1:41" ht="16.5">
      <c r="A26" s="1"/>
      <c r="B26" s="238">
        <f t="shared" si="1"/>
        <v>4</v>
      </c>
      <c r="C26" s="238"/>
      <c r="D26" s="29"/>
      <c r="E26" s="198"/>
      <c r="F26" s="199"/>
      <c r="G26" s="200"/>
      <c r="H26" s="201"/>
      <c r="I26" s="71"/>
      <c r="J26" s="446"/>
      <c r="K26" s="447"/>
      <c r="L26" s="447"/>
      <c r="M26" s="447"/>
      <c r="N26" s="447"/>
      <c r="O26" s="447"/>
      <c r="P26" s="448"/>
      <c r="Q26" s="449"/>
      <c r="R26" s="450"/>
      <c r="S26" s="459"/>
      <c r="T26" s="460"/>
      <c r="U26" s="460"/>
      <c r="V26" s="460"/>
      <c r="W26" s="460"/>
      <c r="X26" s="461"/>
      <c r="Y26" s="210"/>
      <c r="Z26" s="211"/>
      <c r="AA26" s="210"/>
      <c r="AB26" s="211"/>
      <c r="AC26" s="210"/>
      <c r="AD26" s="211"/>
      <c r="AE26" s="210"/>
      <c r="AF26" s="211"/>
      <c r="AG26" s="210"/>
      <c r="AH26" s="211"/>
      <c r="AI26" s="451"/>
      <c r="AJ26" s="452"/>
      <c r="AK26" s="451"/>
      <c r="AL26" s="452"/>
      <c r="AM26" s="12"/>
      <c r="AO26" t="str">
        <f t="shared" si="0"/>
        <v>{"trim":0,"no":"4","hold":null,"tonnes":null,"grade":"","op":"","time":null},</v>
      </c>
    </row>
    <row r="27" spans="1:41" ht="16.5">
      <c r="A27" s="1"/>
      <c r="B27" s="238">
        <f t="shared" si="1"/>
        <v>5</v>
      </c>
      <c r="C27" s="238"/>
      <c r="D27" s="29"/>
      <c r="E27" s="198"/>
      <c r="F27" s="199"/>
      <c r="G27" s="200"/>
      <c r="H27" s="201"/>
      <c r="I27" s="71"/>
      <c r="J27" s="446"/>
      <c r="K27" s="447"/>
      <c r="L27" s="447"/>
      <c r="M27" s="447"/>
      <c r="N27" s="447"/>
      <c r="O27" s="447"/>
      <c r="P27" s="448"/>
      <c r="Q27" s="449"/>
      <c r="R27" s="450"/>
      <c r="S27" s="446"/>
      <c r="T27" s="447"/>
      <c r="U27" s="447"/>
      <c r="V27" s="447"/>
      <c r="W27" s="447"/>
      <c r="X27" s="447"/>
      <c r="Y27" s="210"/>
      <c r="Z27" s="211"/>
      <c r="AA27" s="210"/>
      <c r="AB27" s="211"/>
      <c r="AC27" s="210"/>
      <c r="AD27" s="211"/>
      <c r="AE27" s="210"/>
      <c r="AF27" s="211"/>
      <c r="AG27" s="210"/>
      <c r="AH27" s="211"/>
      <c r="AI27" s="451"/>
      <c r="AJ27" s="452"/>
      <c r="AK27" s="451"/>
      <c r="AL27" s="452"/>
      <c r="AM27" s="12"/>
      <c r="AO27" t="str">
        <f t="shared" si="0"/>
        <v>{"trim":0,"no":"5","hold":null,"tonnes":null,"grade":"","op":"","time":null},</v>
      </c>
    </row>
    <row r="28" spans="1:41" ht="16.5">
      <c r="A28" s="1"/>
      <c r="B28" s="238">
        <f t="shared" si="1"/>
        <v>6</v>
      </c>
      <c r="C28" s="238"/>
      <c r="D28" s="29"/>
      <c r="E28" s="198"/>
      <c r="F28" s="199"/>
      <c r="G28" s="200"/>
      <c r="H28" s="201"/>
      <c r="I28" s="71"/>
      <c r="J28" s="446"/>
      <c r="K28" s="447"/>
      <c r="L28" s="447"/>
      <c r="M28" s="447"/>
      <c r="N28" s="447"/>
      <c r="O28" s="447"/>
      <c r="P28" s="448"/>
      <c r="Q28" s="449"/>
      <c r="R28" s="450"/>
      <c r="S28" s="446"/>
      <c r="T28" s="447"/>
      <c r="U28" s="447"/>
      <c r="V28" s="447"/>
      <c r="W28" s="447"/>
      <c r="X28" s="447"/>
      <c r="Y28" s="210"/>
      <c r="Z28" s="211"/>
      <c r="AA28" s="210"/>
      <c r="AB28" s="211"/>
      <c r="AC28" s="210"/>
      <c r="AD28" s="211"/>
      <c r="AE28" s="210"/>
      <c r="AF28" s="211"/>
      <c r="AG28" s="210"/>
      <c r="AH28" s="211"/>
      <c r="AI28" s="451"/>
      <c r="AJ28" s="452"/>
      <c r="AK28" s="451"/>
      <c r="AL28" s="452"/>
      <c r="AM28" s="12"/>
      <c r="AO28" t="str">
        <f t="shared" si="0"/>
        <v>{"trim":0,"no":"6","hold":null,"tonnes":null,"grade":"","op":"","time":null},</v>
      </c>
    </row>
    <row r="29" spans="1:41" ht="16.5">
      <c r="A29" s="1"/>
      <c r="B29" s="238">
        <f t="shared" si="1"/>
        <v>7</v>
      </c>
      <c r="C29" s="238"/>
      <c r="D29" s="29"/>
      <c r="E29" s="198"/>
      <c r="F29" s="199"/>
      <c r="G29" s="200"/>
      <c r="H29" s="201"/>
      <c r="I29" s="71"/>
      <c r="J29" s="446"/>
      <c r="K29" s="447"/>
      <c r="L29" s="447"/>
      <c r="M29" s="447"/>
      <c r="N29" s="447"/>
      <c r="O29" s="447"/>
      <c r="P29" s="448"/>
      <c r="Q29" s="449"/>
      <c r="R29" s="450"/>
      <c r="S29" s="446"/>
      <c r="T29" s="447"/>
      <c r="U29" s="447"/>
      <c r="V29" s="447"/>
      <c r="W29" s="447"/>
      <c r="X29" s="447"/>
      <c r="Y29" s="210"/>
      <c r="Z29" s="211"/>
      <c r="AA29" s="210"/>
      <c r="AB29" s="211"/>
      <c r="AC29" s="210"/>
      <c r="AD29" s="211"/>
      <c r="AE29" s="210"/>
      <c r="AF29" s="211"/>
      <c r="AG29" s="210"/>
      <c r="AH29" s="211"/>
      <c r="AI29" s="451"/>
      <c r="AJ29" s="452"/>
      <c r="AK29" s="451"/>
      <c r="AL29" s="452"/>
      <c r="AM29" s="12"/>
      <c r="AO29" t="str">
        <f t="shared" si="0"/>
        <v>{"trim":0,"no":"7","hold":null,"tonnes":null,"grade":"","op":"","time":null},</v>
      </c>
    </row>
    <row r="30" spans="1:41" ht="16.5">
      <c r="A30" s="1"/>
      <c r="B30" s="238">
        <f t="shared" si="1"/>
        <v>8</v>
      </c>
      <c r="C30" s="238"/>
      <c r="D30" s="29"/>
      <c r="E30" s="198"/>
      <c r="F30" s="199"/>
      <c r="G30" s="200"/>
      <c r="H30" s="201"/>
      <c r="I30" s="71"/>
      <c r="J30" s="446"/>
      <c r="K30" s="447"/>
      <c r="L30" s="447"/>
      <c r="M30" s="447"/>
      <c r="N30" s="447"/>
      <c r="O30" s="447"/>
      <c r="P30" s="448"/>
      <c r="Q30" s="449"/>
      <c r="R30" s="450"/>
      <c r="S30" s="446"/>
      <c r="T30" s="447"/>
      <c r="U30" s="447"/>
      <c r="V30" s="447"/>
      <c r="W30" s="447"/>
      <c r="X30" s="447"/>
      <c r="Y30" s="210"/>
      <c r="Z30" s="211"/>
      <c r="AA30" s="210"/>
      <c r="AB30" s="211"/>
      <c r="AC30" s="210"/>
      <c r="AD30" s="211"/>
      <c r="AE30" s="210"/>
      <c r="AF30" s="211"/>
      <c r="AG30" s="210"/>
      <c r="AH30" s="211"/>
      <c r="AI30" s="451"/>
      <c r="AJ30" s="452"/>
      <c r="AK30" s="451"/>
      <c r="AL30" s="452"/>
      <c r="AM30" s="12"/>
      <c r="AO30" t="str">
        <f t="shared" si="0"/>
        <v>{"trim":0,"no":"8","hold":null,"tonnes":null,"grade":"","op":"","time":null},</v>
      </c>
    </row>
    <row r="31" spans="1:41" ht="16.5">
      <c r="A31" s="1"/>
      <c r="B31" s="238">
        <f>IF(D30&lt;&gt;"",B29+1,IF(B30=B29,B30+1,B29+2))</f>
        <v>9</v>
      </c>
      <c r="C31" s="238"/>
      <c r="D31" s="29"/>
      <c r="E31" s="198"/>
      <c r="F31" s="199"/>
      <c r="G31" s="200"/>
      <c r="H31" s="201"/>
      <c r="I31" s="71"/>
      <c r="J31" s="446"/>
      <c r="K31" s="447"/>
      <c r="L31" s="447"/>
      <c r="M31" s="447"/>
      <c r="N31" s="447"/>
      <c r="O31" s="447"/>
      <c r="P31" s="448"/>
      <c r="Q31" s="449"/>
      <c r="R31" s="450"/>
      <c r="S31" s="446"/>
      <c r="T31" s="447"/>
      <c r="U31" s="447"/>
      <c r="V31" s="447"/>
      <c r="W31" s="447"/>
      <c r="X31" s="447"/>
      <c r="Y31" s="210"/>
      <c r="Z31" s="211"/>
      <c r="AA31" s="210"/>
      <c r="AB31" s="211"/>
      <c r="AC31" s="210"/>
      <c r="AD31" s="211"/>
      <c r="AE31" s="210"/>
      <c r="AF31" s="211"/>
      <c r="AG31" s="210"/>
      <c r="AH31" s="211"/>
      <c r="AI31" s="451"/>
      <c r="AJ31" s="452"/>
      <c r="AK31" s="451"/>
      <c r="AL31" s="452"/>
      <c r="AM31" s="12"/>
      <c r="AO31" t="str">
        <f t="shared" si="0"/>
        <v>{"trim":0,"no":"9","hold":null,"tonnes":null,"grade":"","op":"","time":null},</v>
      </c>
    </row>
    <row r="32" spans="1:41" ht="16.5">
      <c r="A32" s="1"/>
      <c r="B32" s="238">
        <f t="shared" si="1"/>
        <v>10</v>
      </c>
      <c r="C32" s="238"/>
      <c r="D32" s="29"/>
      <c r="E32" s="198"/>
      <c r="F32" s="199"/>
      <c r="G32" s="200"/>
      <c r="H32" s="201"/>
      <c r="I32" s="71"/>
      <c r="J32" s="446"/>
      <c r="K32" s="447"/>
      <c r="L32" s="447"/>
      <c r="M32" s="447"/>
      <c r="N32" s="447"/>
      <c r="O32" s="447"/>
      <c r="P32" s="448"/>
      <c r="Q32" s="449"/>
      <c r="R32" s="450"/>
      <c r="S32" s="446"/>
      <c r="T32" s="447"/>
      <c r="U32" s="447"/>
      <c r="V32" s="447"/>
      <c r="W32" s="447"/>
      <c r="X32" s="447"/>
      <c r="Y32" s="210"/>
      <c r="Z32" s="211"/>
      <c r="AA32" s="210"/>
      <c r="AB32" s="211"/>
      <c r="AC32" s="210"/>
      <c r="AD32" s="211"/>
      <c r="AE32" s="210"/>
      <c r="AF32" s="211"/>
      <c r="AG32" s="210"/>
      <c r="AH32" s="211"/>
      <c r="AI32" s="451"/>
      <c r="AJ32" s="452"/>
      <c r="AK32" s="451"/>
      <c r="AL32" s="452"/>
      <c r="AM32" s="12"/>
      <c r="AO32" t="str">
        <f t="shared" si="0"/>
        <v>{"trim":0,"no":"10","hold":null,"tonnes":null,"grade":"","op":"","time":null},</v>
      </c>
    </row>
    <row r="33" spans="1:41" ht="16.5" customHeight="1">
      <c r="A33" s="1"/>
      <c r="B33" s="238">
        <f t="shared" si="1"/>
        <v>11</v>
      </c>
      <c r="C33" s="238"/>
      <c r="D33" s="29"/>
      <c r="E33" s="198"/>
      <c r="F33" s="199"/>
      <c r="G33" s="200"/>
      <c r="H33" s="201"/>
      <c r="I33" s="71"/>
      <c r="J33" s="446"/>
      <c r="K33" s="447"/>
      <c r="L33" s="447"/>
      <c r="M33" s="447"/>
      <c r="N33" s="447"/>
      <c r="O33" s="447"/>
      <c r="P33" s="448"/>
      <c r="Q33" s="458"/>
      <c r="R33" s="449"/>
      <c r="S33" s="446"/>
      <c r="T33" s="447"/>
      <c r="U33" s="447"/>
      <c r="V33" s="447"/>
      <c r="W33" s="447"/>
      <c r="X33" s="448"/>
      <c r="Y33" s="210"/>
      <c r="Z33" s="211"/>
      <c r="AA33" s="210"/>
      <c r="AB33" s="211"/>
      <c r="AC33" s="210"/>
      <c r="AD33" s="211"/>
      <c r="AE33" s="210"/>
      <c r="AF33" s="211"/>
      <c r="AG33" s="210"/>
      <c r="AH33" s="211"/>
      <c r="AI33" s="451"/>
      <c r="AJ33" s="452"/>
      <c r="AK33" s="451"/>
      <c r="AL33" s="452"/>
      <c r="AM33" s="12"/>
      <c r="AO33" t="str">
        <f t="shared" si="0"/>
        <v>{"trim":0,"no":"11","hold":null,"tonnes":null,"grade":"","op":"","time":null},</v>
      </c>
    </row>
    <row r="34" spans="1:41" ht="16.5" customHeight="1">
      <c r="A34" s="1"/>
      <c r="B34" s="238">
        <f t="shared" si="1"/>
        <v>12</v>
      </c>
      <c r="C34" s="238"/>
      <c r="D34" s="29"/>
      <c r="E34" s="198"/>
      <c r="F34" s="199"/>
      <c r="G34" s="200"/>
      <c r="H34" s="201"/>
      <c r="I34" s="71"/>
      <c r="J34" s="446"/>
      <c r="K34" s="447"/>
      <c r="L34" s="447"/>
      <c r="M34" s="447"/>
      <c r="N34" s="447"/>
      <c r="O34" s="447"/>
      <c r="P34" s="448"/>
      <c r="Q34" s="458"/>
      <c r="R34" s="449"/>
      <c r="S34" s="446"/>
      <c r="T34" s="447"/>
      <c r="U34" s="447"/>
      <c r="V34" s="447"/>
      <c r="W34" s="447"/>
      <c r="X34" s="448"/>
      <c r="Y34" s="210"/>
      <c r="Z34" s="211"/>
      <c r="AA34" s="210"/>
      <c r="AB34" s="211"/>
      <c r="AC34" s="210"/>
      <c r="AD34" s="211"/>
      <c r="AE34" s="210"/>
      <c r="AF34" s="211"/>
      <c r="AG34" s="210"/>
      <c r="AH34" s="211"/>
      <c r="AI34" s="451"/>
      <c r="AJ34" s="452"/>
      <c r="AK34" s="451"/>
      <c r="AL34" s="452"/>
      <c r="AM34" s="12"/>
      <c r="AO34" t="str">
        <f t="shared" si="0"/>
        <v>{"trim":0,"no":"12","hold":null,"tonnes":null,"grade":"","op":"","time":null},</v>
      </c>
    </row>
    <row r="35" spans="1:41" ht="16.5" customHeight="1">
      <c r="A35" s="1"/>
      <c r="B35" s="238">
        <f t="shared" si="1"/>
        <v>13</v>
      </c>
      <c r="C35" s="238"/>
      <c r="D35" s="29"/>
      <c r="E35" s="198"/>
      <c r="F35" s="199"/>
      <c r="G35" s="200"/>
      <c r="H35" s="201"/>
      <c r="I35" s="71"/>
      <c r="J35" s="446"/>
      <c r="K35" s="447"/>
      <c r="L35" s="447"/>
      <c r="M35" s="447"/>
      <c r="N35" s="447"/>
      <c r="O35" s="447"/>
      <c r="P35" s="448"/>
      <c r="Q35" s="449"/>
      <c r="R35" s="450"/>
      <c r="S35" s="446"/>
      <c r="T35" s="447"/>
      <c r="U35" s="447"/>
      <c r="V35" s="447"/>
      <c r="W35" s="447"/>
      <c r="X35" s="447"/>
      <c r="Y35" s="210"/>
      <c r="Z35" s="211"/>
      <c r="AA35" s="210"/>
      <c r="AB35" s="211"/>
      <c r="AC35" s="210"/>
      <c r="AD35" s="211"/>
      <c r="AE35" s="210"/>
      <c r="AF35" s="211"/>
      <c r="AG35" s="210"/>
      <c r="AH35" s="211"/>
      <c r="AI35" s="451"/>
      <c r="AJ35" s="452"/>
      <c r="AK35" s="451"/>
      <c r="AL35" s="452"/>
      <c r="AM35" s="12"/>
      <c r="AO35" t="str">
        <f t="shared" si="0"/>
        <v>{"trim":0,"no":"13","hold":null,"tonnes":null,"grade":"","op":"","time":null},</v>
      </c>
    </row>
    <row r="36" spans="1:41" ht="16.5" customHeight="1">
      <c r="A36" s="1"/>
      <c r="B36" s="238">
        <f t="shared" si="1"/>
        <v>14</v>
      </c>
      <c r="C36" s="238"/>
      <c r="D36" s="29"/>
      <c r="E36" s="198"/>
      <c r="F36" s="199"/>
      <c r="G36" s="200"/>
      <c r="H36" s="201"/>
      <c r="I36" s="71"/>
      <c r="J36" s="446"/>
      <c r="K36" s="447"/>
      <c r="L36" s="447"/>
      <c r="M36" s="447"/>
      <c r="N36" s="447"/>
      <c r="O36" s="447"/>
      <c r="P36" s="448"/>
      <c r="Q36" s="449"/>
      <c r="R36" s="450"/>
      <c r="S36" s="446"/>
      <c r="T36" s="447"/>
      <c r="U36" s="447"/>
      <c r="V36" s="447"/>
      <c r="W36" s="447"/>
      <c r="X36" s="447"/>
      <c r="Y36" s="210"/>
      <c r="Z36" s="211"/>
      <c r="AA36" s="210"/>
      <c r="AB36" s="211"/>
      <c r="AC36" s="210"/>
      <c r="AD36" s="211"/>
      <c r="AE36" s="210"/>
      <c r="AF36" s="211"/>
      <c r="AG36" s="210"/>
      <c r="AH36" s="211"/>
      <c r="AI36" s="451"/>
      <c r="AJ36" s="452"/>
      <c r="AK36" s="451"/>
      <c r="AL36" s="452"/>
      <c r="AM36" s="12"/>
      <c r="AO36" t="str">
        <f t="shared" si="0"/>
        <v>{"trim":0,"no":"14","hold":null,"tonnes":null,"grade":"","op":"","time":null},</v>
      </c>
    </row>
    <row r="37" spans="1:41" ht="16.5" customHeight="1">
      <c r="A37" s="1"/>
      <c r="B37" s="238">
        <f t="shared" si="1"/>
        <v>15</v>
      </c>
      <c r="C37" s="238"/>
      <c r="D37" s="29"/>
      <c r="E37" s="198"/>
      <c r="F37" s="199"/>
      <c r="G37" s="200"/>
      <c r="H37" s="201"/>
      <c r="I37" s="71"/>
      <c r="J37" s="446"/>
      <c r="K37" s="447"/>
      <c r="L37" s="447"/>
      <c r="M37" s="447"/>
      <c r="N37" s="447"/>
      <c r="O37" s="447"/>
      <c r="P37" s="448"/>
      <c r="Q37" s="454"/>
      <c r="R37" s="455"/>
      <c r="S37" s="456"/>
      <c r="T37" s="457"/>
      <c r="U37" s="457"/>
      <c r="V37" s="457"/>
      <c r="W37" s="457"/>
      <c r="X37" s="457"/>
      <c r="Y37" s="210"/>
      <c r="Z37" s="211"/>
      <c r="AA37" s="210"/>
      <c r="AB37" s="211"/>
      <c r="AC37" s="210"/>
      <c r="AD37" s="211"/>
      <c r="AE37" s="210"/>
      <c r="AF37" s="211"/>
      <c r="AG37" s="210"/>
      <c r="AH37" s="211"/>
      <c r="AI37" s="451"/>
      <c r="AJ37" s="452"/>
      <c r="AK37" s="451"/>
      <c r="AL37" s="452"/>
      <c r="AM37" s="12"/>
      <c r="AO37" t="str">
        <f t="shared" si="0"/>
        <v>{"trim":0,"no":"15","hold":null,"tonnes":null,"grade":"","op":"","time":null},</v>
      </c>
    </row>
    <row r="38" spans="1:41" ht="16.5">
      <c r="A38" s="1"/>
      <c r="B38" s="238">
        <f t="shared" si="1"/>
        <v>16</v>
      </c>
      <c r="C38" s="238"/>
      <c r="D38" s="29"/>
      <c r="E38" s="198"/>
      <c r="F38" s="199"/>
      <c r="G38" s="200"/>
      <c r="H38" s="201"/>
      <c r="I38" s="71"/>
      <c r="J38" s="446"/>
      <c r="K38" s="447"/>
      <c r="L38" s="447"/>
      <c r="M38" s="447"/>
      <c r="N38" s="447"/>
      <c r="O38" s="447"/>
      <c r="P38" s="448"/>
      <c r="Q38" s="450"/>
      <c r="R38" s="450"/>
      <c r="S38" s="446"/>
      <c r="T38" s="447"/>
      <c r="U38" s="447"/>
      <c r="V38" s="447"/>
      <c r="W38" s="447"/>
      <c r="X38" s="447"/>
      <c r="Y38" s="210"/>
      <c r="Z38" s="211"/>
      <c r="AA38" s="210"/>
      <c r="AB38" s="211"/>
      <c r="AC38" s="210"/>
      <c r="AD38" s="211"/>
      <c r="AE38" s="210"/>
      <c r="AF38" s="211"/>
      <c r="AG38" s="210"/>
      <c r="AH38" s="211"/>
      <c r="AI38" s="451"/>
      <c r="AJ38" s="452"/>
      <c r="AK38" s="451"/>
      <c r="AL38" s="452"/>
      <c r="AM38" s="12"/>
      <c r="AO38" t="str">
        <f t="shared" si="0"/>
        <v>{"trim":0,"no":"16","hold":null,"tonnes":null,"grade":"","op":"","time":null},</v>
      </c>
    </row>
    <row r="39" spans="1:41" ht="16.5" customHeight="1">
      <c r="A39" s="1"/>
      <c r="B39" s="238">
        <f t="shared" si="1"/>
        <v>17</v>
      </c>
      <c r="C39" s="238"/>
      <c r="D39" s="29"/>
      <c r="E39" s="209"/>
      <c r="F39" s="209"/>
      <c r="G39" s="194"/>
      <c r="H39" s="194"/>
      <c r="I39" s="71"/>
      <c r="J39" s="446"/>
      <c r="K39" s="447"/>
      <c r="L39" s="447"/>
      <c r="M39" s="447"/>
      <c r="N39" s="447"/>
      <c r="O39" s="447"/>
      <c r="P39" s="448"/>
      <c r="Q39" s="450"/>
      <c r="R39" s="450"/>
      <c r="S39" s="446"/>
      <c r="T39" s="447"/>
      <c r="U39" s="447"/>
      <c r="V39" s="447"/>
      <c r="W39" s="447"/>
      <c r="X39" s="447"/>
      <c r="Y39" s="210"/>
      <c r="Z39" s="211"/>
      <c r="AA39" s="210"/>
      <c r="AB39" s="211"/>
      <c r="AC39" s="210"/>
      <c r="AD39" s="211"/>
      <c r="AE39" s="210"/>
      <c r="AF39" s="211"/>
      <c r="AG39" s="210"/>
      <c r="AH39" s="211"/>
      <c r="AI39" s="451"/>
      <c r="AJ39" s="452"/>
      <c r="AK39" s="451"/>
      <c r="AL39" s="452"/>
      <c r="AM39" s="12"/>
      <c r="AO39" t="str">
        <f t="shared" si="0"/>
        <v>{"trim":0,"no":"17","hold":null,"tonnes":null,"grade":"","op":"","time":null},</v>
      </c>
    </row>
    <row r="40" spans="1:41" ht="16.5" customHeight="1">
      <c r="A40" s="1"/>
      <c r="B40" s="238">
        <f t="shared" si="1"/>
        <v>18</v>
      </c>
      <c r="C40" s="238"/>
      <c r="D40" s="29"/>
      <c r="E40" s="209"/>
      <c r="F40" s="209"/>
      <c r="G40" s="194"/>
      <c r="H40" s="194"/>
      <c r="I40" s="71"/>
      <c r="J40" s="446"/>
      <c r="K40" s="447"/>
      <c r="L40" s="447"/>
      <c r="M40" s="447"/>
      <c r="N40" s="447"/>
      <c r="O40" s="447"/>
      <c r="P40" s="448"/>
      <c r="Q40" s="450"/>
      <c r="R40" s="450"/>
      <c r="S40" s="453"/>
      <c r="T40" s="453"/>
      <c r="U40" s="453"/>
      <c r="V40" s="453"/>
      <c r="W40" s="453"/>
      <c r="X40" s="453"/>
      <c r="Y40" s="210"/>
      <c r="Z40" s="211"/>
      <c r="AA40" s="210"/>
      <c r="AB40" s="211"/>
      <c r="AC40" s="210"/>
      <c r="AD40" s="211"/>
      <c r="AE40" s="210"/>
      <c r="AF40" s="211"/>
      <c r="AG40" s="210"/>
      <c r="AH40" s="211"/>
      <c r="AI40" s="451"/>
      <c r="AJ40" s="452"/>
      <c r="AK40" s="451"/>
      <c r="AL40" s="452"/>
      <c r="AM40" s="13"/>
      <c r="AO40" t="str">
        <f t="shared" si="0"/>
        <v>{"trim":0,"no":"18","hold":null,"tonnes":null,"grade":"","op":"","time":null},</v>
      </c>
    </row>
    <row r="41" spans="1:41" ht="16.5" customHeight="1">
      <c r="A41" s="1"/>
      <c r="B41" s="238">
        <f>IF(D40&lt;&gt;"",B39+1,IF(B40=B39,B40+1,B39+2))</f>
        <v>19</v>
      </c>
      <c r="C41" s="238"/>
      <c r="D41" s="29"/>
      <c r="E41" s="209"/>
      <c r="F41" s="209"/>
      <c r="G41" s="194"/>
      <c r="H41" s="194"/>
      <c r="I41" s="71"/>
      <c r="J41" s="446"/>
      <c r="K41" s="447"/>
      <c r="L41" s="447"/>
      <c r="M41" s="447"/>
      <c r="N41" s="447"/>
      <c r="O41" s="447"/>
      <c r="P41" s="448"/>
      <c r="Q41" s="450"/>
      <c r="R41" s="450"/>
      <c r="S41" s="453"/>
      <c r="T41" s="453"/>
      <c r="U41" s="453"/>
      <c r="V41" s="453"/>
      <c r="W41" s="453"/>
      <c r="X41" s="453"/>
      <c r="Y41" s="210"/>
      <c r="Z41" s="211"/>
      <c r="AA41" s="210"/>
      <c r="AB41" s="211"/>
      <c r="AC41" s="210"/>
      <c r="AD41" s="211"/>
      <c r="AE41" s="210"/>
      <c r="AF41" s="211"/>
      <c r="AG41" s="210"/>
      <c r="AH41" s="211"/>
      <c r="AI41" s="451"/>
      <c r="AJ41" s="452"/>
      <c r="AK41" s="451"/>
      <c r="AL41" s="452"/>
      <c r="AM41" s="13"/>
      <c r="AO41" t="str">
        <f t="shared" si="0"/>
        <v>{"trim":0,"no":"19","hold":null,"tonnes":null,"grade":"","op":"","time":null},</v>
      </c>
    </row>
    <row r="42" spans="1:41" ht="16.5" customHeight="1">
      <c r="A42" s="1"/>
      <c r="B42" s="238">
        <f>IF(D41&lt;&gt;"",B40+1,IF(B41=B40,B41+1,B40+2))</f>
        <v>20</v>
      </c>
      <c r="C42" s="238"/>
      <c r="D42" s="29"/>
      <c r="E42" s="209"/>
      <c r="F42" s="209"/>
      <c r="G42" s="194"/>
      <c r="H42" s="194"/>
      <c r="I42" s="71"/>
      <c r="J42" s="446"/>
      <c r="K42" s="447"/>
      <c r="L42" s="447"/>
      <c r="M42" s="447"/>
      <c r="N42" s="447"/>
      <c r="O42" s="447"/>
      <c r="P42" s="448"/>
      <c r="Q42" s="450"/>
      <c r="R42" s="450"/>
      <c r="S42" s="453"/>
      <c r="T42" s="453"/>
      <c r="U42" s="453"/>
      <c r="V42" s="453"/>
      <c r="W42" s="453"/>
      <c r="X42" s="453"/>
      <c r="Y42" s="210"/>
      <c r="Z42" s="211"/>
      <c r="AA42" s="210"/>
      <c r="AB42" s="211"/>
      <c r="AC42" s="210"/>
      <c r="AD42" s="211"/>
      <c r="AE42" s="210"/>
      <c r="AF42" s="211"/>
      <c r="AG42" s="210"/>
      <c r="AH42" s="211"/>
      <c r="AI42" s="451"/>
      <c r="AJ42" s="452"/>
      <c r="AK42" s="451"/>
      <c r="AL42" s="452"/>
      <c r="AM42" s="13"/>
      <c r="AO42" t="str">
        <f t="shared" si="0"/>
        <v>{"trim":0,"no":"20","hold":null,"tonnes":null,"grade":"","op":"","time":null},</v>
      </c>
    </row>
    <row r="43" spans="1:41" ht="16.5" customHeight="1">
      <c r="A43" s="1"/>
      <c r="B43" s="238">
        <f>IF(D42&lt;&gt;"",B41+1,IF(B42=B41,B42+1,B41+2))</f>
        <v>21</v>
      </c>
      <c r="C43" s="238"/>
      <c r="D43" s="29"/>
      <c r="E43" s="209"/>
      <c r="F43" s="209"/>
      <c r="G43" s="194"/>
      <c r="H43" s="194"/>
      <c r="I43" s="71"/>
      <c r="J43" s="446"/>
      <c r="K43" s="447"/>
      <c r="L43" s="447"/>
      <c r="M43" s="447"/>
      <c r="N43" s="447"/>
      <c r="O43" s="447"/>
      <c r="P43" s="448"/>
      <c r="Q43" s="450"/>
      <c r="R43" s="450"/>
      <c r="S43" s="453"/>
      <c r="T43" s="453"/>
      <c r="U43" s="453"/>
      <c r="V43" s="453"/>
      <c r="W43" s="453"/>
      <c r="X43" s="453"/>
      <c r="Y43" s="210"/>
      <c r="Z43" s="211"/>
      <c r="AA43" s="210"/>
      <c r="AB43" s="211"/>
      <c r="AC43" s="210"/>
      <c r="AD43" s="211"/>
      <c r="AE43" s="210"/>
      <c r="AF43" s="211"/>
      <c r="AG43" s="210"/>
      <c r="AH43" s="211"/>
      <c r="AI43" s="451"/>
      <c r="AJ43" s="452"/>
      <c r="AK43" s="451"/>
      <c r="AL43" s="452"/>
      <c r="AM43" s="13"/>
      <c r="AO43" t="str">
        <f t="shared" si="0"/>
        <v>{"trim":0,"no":"21","hold":null,"tonnes":null,"grade":"","op":"","time":null},</v>
      </c>
    </row>
    <row r="44" spans="1:41" ht="16.5" customHeight="1">
      <c r="A44" s="1"/>
      <c r="B44" s="238">
        <f>IF(D43&lt;&gt;"",B42+1,IF(B43=B42,B43+1,B42+2))</f>
        <v>22</v>
      </c>
      <c r="C44" s="238"/>
      <c r="D44" s="29"/>
      <c r="E44" s="209"/>
      <c r="F44" s="209"/>
      <c r="G44" s="194"/>
      <c r="H44" s="194"/>
      <c r="I44" s="71"/>
      <c r="J44" s="446"/>
      <c r="K44" s="447"/>
      <c r="L44" s="447"/>
      <c r="M44" s="447"/>
      <c r="N44" s="447"/>
      <c r="O44" s="447"/>
      <c r="P44" s="448"/>
      <c r="Q44" s="450"/>
      <c r="R44" s="450"/>
      <c r="S44" s="453"/>
      <c r="T44" s="453"/>
      <c r="U44" s="453"/>
      <c r="V44" s="453"/>
      <c r="W44" s="453"/>
      <c r="X44" s="453"/>
      <c r="Y44" s="210"/>
      <c r="Z44" s="211"/>
      <c r="AA44" s="210"/>
      <c r="AB44" s="211"/>
      <c r="AC44" s="210"/>
      <c r="AD44" s="211"/>
      <c r="AE44" s="210"/>
      <c r="AF44" s="211"/>
      <c r="AG44" s="210"/>
      <c r="AH44" s="211"/>
      <c r="AI44" s="451"/>
      <c r="AJ44" s="452"/>
      <c r="AK44" s="451"/>
      <c r="AL44" s="452"/>
      <c r="AM44" s="13"/>
      <c r="AO44" t="str">
        <f t="shared" si="0"/>
        <v>{"trim":0,"no":"22","hold":null,"tonnes":null,"grade":"","op":"","time":null},</v>
      </c>
    </row>
    <row r="45" spans="1:41" ht="9.75" customHeight="1">
      <c r="A45" s="1"/>
      <c r="B45" s="204" t="s">
        <v>28</v>
      </c>
      <c r="C45" s="205"/>
      <c r="D45" s="205"/>
      <c r="E45" s="205"/>
      <c r="F45" s="205"/>
      <c r="G45" s="205"/>
      <c r="H45" s="205"/>
      <c r="I45" s="205"/>
      <c r="J45" s="108"/>
      <c r="K45" s="108"/>
      <c r="L45" s="108"/>
      <c r="M45" s="108"/>
      <c r="N45" s="108"/>
      <c r="O45" s="108"/>
      <c r="P45" s="108"/>
      <c r="Q45" s="207"/>
      <c r="R45" s="208"/>
      <c r="S45" s="191"/>
      <c r="T45" s="192"/>
      <c r="U45" s="192"/>
      <c r="V45" s="192"/>
      <c r="W45" s="192"/>
      <c r="X45" s="193"/>
      <c r="Y45" s="212"/>
      <c r="Z45" s="212"/>
      <c r="AA45" s="212"/>
      <c r="AB45" s="212"/>
      <c r="AC45" s="212"/>
      <c r="AD45" s="212"/>
      <c r="AE45" s="213"/>
      <c r="AF45" s="214"/>
      <c r="AG45" s="213"/>
      <c r="AH45" s="214"/>
      <c r="AI45" s="213"/>
      <c r="AJ45" s="214"/>
      <c r="AK45" s="213"/>
      <c r="AL45" s="214"/>
      <c r="AM45" s="15"/>
    </row>
    <row r="46" spans="1:41" ht="16.5">
      <c r="A46" s="1"/>
      <c r="B46" s="238">
        <f>IF(D44&lt;&gt;"",B43+1,IF(B44=B43,B44+1,B43+2))</f>
        <v>23</v>
      </c>
      <c r="C46" s="238"/>
      <c r="D46" s="101"/>
      <c r="E46" s="198"/>
      <c r="F46" s="199"/>
      <c r="G46" s="200"/>
      <c r="H46" s="201"/>
      <c r="I46" s="71"/>
      <c r="J46" s="446"/>
      <c r="K46" s="447"/>
      <c r="L46" s="447"/>
      <c r="M46" s="447"/>
      <c r="N46" s="447"/>
      <c r="O46" s="447"/>
      <c r="P46" s="448"/>
      <c r="Q46" s="449"/>
      <c r="R46" s="450"/>
      <c r="S46" s="446"/>
      <c r="T46" s="447"/>
      <c r="U46" s="447"/>
      <c r="V46" s="447"/>
      <c r="W46" s="447"/>
      <c r="X46" s="447"/>
      <c r="Y46" s="210"/>
      <c r="Z46" s="211"/>
      <c r="AA46" s="210"/>
      <c r="AB46" s="211"/>
      <c r="AC46" s="210"/>
      <c r="AD46" s="211"/>
      <c r="AE46" s="210" t="str">
        <f>IF(AC46 &lt;&gt;"", AC46-Y46, "")</f>
        <v/>
      </c>
      <c r="AF46" s="211"/>
      <c r="AG46" s="210"/>
      <c r="AH46" s="211"/>
      <c r="AI46" s="451"/>
      <c r="AJ46" s="452"/>
      <c r="AK46" s="451"/>
      <c r="AL46" s="452"/>
      <c r="AM46" s="12"/>
      <c r="AO46" t="str">
        <f>"{""trim"":1,""no"":"""&amp;B46&amp;D46&amp;""",""hold"":"&amp;IF(ISBLANK(E46),"null",E46)&amp;",""tonnes"":"&amp;IF(ISBLANK(G46),"null",G46)&amp;",""grade"":"""&amp;IF(ISBLANK(I46),"",VLOOKUP(I46,grade_lookup,2,FALSE))&amp;""",""op"":"""&amp;J46&amp;""",""time"":"&amp;IF(ISBLANK(Q46),"null",Q46)&amp;"},"</f>
        <v>{"trim":1,"no":"23","hold":null,"tonnes":null,"grade":"","op":"","time":null},</v>
      </c>
    </row>
    <row r="47" spans="1:41" ht="16.5">
      <c r="A47" s="1"/>
      <c r="B47" s="238">
        <f>IF(D46&lt;&gt;"",B44+1,IF(B46=B44,B46+1,B44+2))</f>
        <v>24</v>
      </c>
      <c r="C47" s="238"/>
      <c r="D47" s="29"/>
      <c r="E47" s="198"/>
      <c r="F47" s="199"/>
      <c r="G47" s="200"/>
      <c r="H47" s="201"/>
      <c r="I47" s="71"/>
      <c r="J47" s="446"/>
      <c r="K47" s="447"/>
      <c r="L47" s="447"/>
      <c r="M47" s="447"/>
      <c r="N47" s="447"/>
      <c r="O47" s="447"/>
      <c r="P47" s="448"/>
      <c r="Q47" s="449"/>
      <c r="R47" s="450"/>
      <c r="S47" s="446"/>
      <c r="T47" s="447"/>
      <c r="U47" s="447"/>
      <c r="V47" s="447"/>
      <c r="W47" s="447"/>
      <c r="X47" s="447"/>
      <c r="Y47" s="210"/>
      <c r="Z47" s="211"/>
      <c r="AA47" s="210"/>
      <c r="AB47" s="211"/>
      <c r="AC47" s="210"/>
      <c r="AD47" s="211"/>
      <c r="AE47" s="210" t="str">
        <f>IF(AC47 &lt;&gt;"", AC47-Y47, "")</f>
        <v/>
      </c>
      <c r="AF47" s="211"/>
      <c r="AG47" s="210"/>
      <c r="AH47" s="211"/>
      <c r="AI47" s="451"/>
      <c r="AJ47" s="452"/>
      <c r="AK47" s="451"/>
      <c r="AL47" s="452"/>
      <c r="AM47" s="12"/>
      <c r="AO47" t="str">
        <f>"{""trim"":1,""no"":"""&amp;B47&amp;D47&amp;""",""hold"":"&amp;IF(ISBLANK(E47),"null",E47)&amp;",""tonnes"":"&amp;IF(ISBLANK(G47),"null",G47)&amp;",""grade"":"""&amp;IF(ISBLANK(I47),"",VLOOKUP(I47,grade_lookup,2,FALSE))&amp;""",""op"":"""&amp;J47&amp;""",""time"":"&amp;IF(ISBLANK(Q47),"null",Q47)&amp;"}"</f>
        <v>{"trim":1,"no":"24","hold":null,"tonnes":null,"grade":"","op":"","time":null}</v>
      </c>
    </row>
    <row r="48" spans="1:41" ht="8.25" customHeight="1">
      <c r="A48" s="1"/>
      <c r="B48" s="1"/>
      <c r="C48" s="16"/>
      <c r="D48" s="16"/>
      <c r="E48" s="17"/>
      <c r="F48" s="17"/>
      <c r="G48" s="18"/>
      <c r="H48" s="18"/>
      <c r="I48" s="19"/>
      <c r="J48" s="17"/>
      <c r="K48" s="17"/>
      <c r="L48" s="17"/>
      <c r="M48" s="17"/>
      <c r="N48" s="17"/>
      <c r="O48" s="17"/>
      <c r="P48" s="17"/>
      <c r="Q48" s="20"/>
      <c r="R48" s="20"/>
      <c r="S48" s="17"/>
      <c r="T48" s="17"/>
      <c r="U48" s="17"/>
      <c r="V48" s="17"/>
      <c r="W48" s="17"/>
      <c r="X48" s="17"/>
      <c r="Y48" s="20"/>
      <c r="Z48" s="20"/>
      <c r="AA48" s="20"/>
      <c r="AB48" s="20"/>
      <c r="AC48" s="20"/>
      <c r="AD48" s="20"/>
      <c r="AE48" s="20"/>
      <c r="AF48" s="20"/>
      <c r="AG48" s="20"/>
      <c r="AH48" s="20"/>
      <c r="AI48" s="20"/>
      <c r="AJ48" s="20"/>
      <c r="AK48" s="20"/>
      <c r="AL48" s="20"/>
      <c r="AM48" s="13"/>
    </row>
    <row r="49" spans="1:41" ht="18">
      <c r="A49" s="1"/>
      <c r="B49" s="272" t="s">
        <v>29</v>
      </c>
      <c r="C49" s="273"/>
      <c r="D49" s="273"/>
      <c r="E49" s="273"/>
      <c r="F49" s="274"/>
      <c r="G49" s="170">
        <f>SUM(pour_tonnes)</f>
        <v>0</v>
      </c>
      <c r="H49" s="171"/>
      <c r="I49" s="171"/>
      <c r="J49" s="172"/>
      <c r="K49" s="174" t="s">
        <v>30</v>
      </c>
      <c r="L49" s="175"/>
      <c r="M49" s="175"/>
      <c r="N49" s="175"/>
      <c r="O49" s="175"/>
      <c r="P49" s="176"/>
      <c r="Q49" s="173">
        <f>SUM(pour_ballast)</f>
        <v>0</v>
      </c>
      <c r="R49" s="173"/>
      <c r="S49" s="312" t="s">
        <v>177</v>
      </c>
      <c r="T49" s="313"/>
      <c r="U49" s="313"/>
      <c r="V49" s="313"/>
      <c r="W49" s="313"/>
      <c r="X49" s="313"/>
      <c r="Y49" s="313"/>
      <c r="Z49" s="313"/>
      <c r="AA49" s="313"/>
      <c r="AB49" s="313"/>
      <c r="AC49" s="313"/>
      <c r="AD49" s="314" t="s">
        <v>42</v>
      </c>
      <c r="AE49" s="315"/>
      <c r="AF49" s="315"/>
      <c r="AG49" s="315"/>
      <c r="AH49" s="315"/>
      <c r="AI49" s="315"/>
      <c r="AJ49" s="315"/>
      <c r="AK49" s="315"/>
      <c r="AL49" s="316"/>
      <c r="AM49" s="16"/>
      <c r="AO49" t="str">
        <f>",""pours"":["&amp;CONCATENATE(AO23,AO24,AO25,AO26,AO27,AO28,AO29,AO30,AO31,AO32,AO33,AO34,AO35,AO36,AO37,AO38,AO39,AO40,AO41,AO42,AO43,AO44,AO46,AO47)&amp;"]"</f>
        <v>,"pours":[{"trim":0,"no":"1","hold":null,"tonnes":null,"grade":"","op":"","time":null},{"trim":0,"no":"2","hold":null,"tonnes":null,"grade":"","op":"","time":null},{"trim":0,"no":"3","hold":null,"tonnes":null,"grade":"","op":"","time":null},{"trim":0,"no":"4","hold":null,"tonnes":null,"grade":"","op":"","time":null},{"trim":0,"no":"5","hold":null,"tonnes":null,"grade":"","op":"","time":null},{"trim":0,"no":"6","hold":null,"tonnes":null,"grade":"","op":"","time":null},{"trim":0,"no":"7","hold":null,"tonnes":null,"grade":"","op":"","time":null},{"trim":0,"no":"8","hold":null,"tonnes":null,"grade":"","op":"","time":null},{"trim":0,"no":"9","hold":null,"tonnes":null,"grade":"","op":"","time":null},{"trim":0,"no":"10","hold":null,"tonnes":null,"grade":"","op":"","time":null},{"trim":0,"no":"11","hold":null,"tonnes":null,"grade":"","op":"","time":null},{"trim":0,"no":"12","hold":null,"tonnes":null,"grade":"","op":"","time":null},{"trim":0,"no":"13","hold":null,"tonnes":null,"grade":"","op":"","time":null},{"trim":0,"no":"14","hold":null,"tonnes":null,"grade":"","op":"","time":null},{"trim":0,"no":"15","hold":null,"tonnes":null,"grade":"","op":"","time":null},{"trim":0,"no":"16","hold":null,"tonnes":null,"grade":"","op":"","time":null},{"trim":0,"no":"17","hold":null,"tonnes":null,"grade":"","op":"","time":null},{"trim":0,"no":"18","hold":null,"tonnes":null,"grade":"","op":"","time":null},{"trim":0,"no":"19","hold":null,"tonnes":null,"grade":"","op":"","time":null},{"trim":0,"no":"20","hold":null,"tonnes":null,"grade":"","op":"","time":null},{"trim":0,"no":"21","hold":null,"tonnes":null,"grade":"","op":"","time":null},{"trim":0,"no":"22","hold":null,"tonnes":null,"grade":"","op":"","time":null},{"trim":1,"no":"23","hold":null,"tonnes":null,"grade":"","op":"","time":null},{"trim":1,"no":"24","hold":null,"tonnes":null,"grade":"","op":"","time":null}]</v>
      </c>
    </row>
    <row r="50" spans="1:41" ht="10.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G50" s="47"/>
      <c r="AH50" s="47"/>
      <c r="AI50" s="47"/>
      <c r="AJ50" s="47"/>
      <c r="AK50" s="47"/>
      <c r="AL50" s="47"/>
      <c r="AM50" s="1"/>
    </row>
    <row r="51" spans="1:41" ht="12.75" customHeight="1">
      <c r="G51" s="30" t="str">
        <f ca="1">IF(G49-1000&lt;OFFSET(dead_weight,0,2)-OFFSET(total_known_weights,0,2),"","Total cargo loaded exceeds vessel's maximum capacity. Please check load plan.")</f>
        <v/>
      </c>
    </row>
  </sheetData>
  <sheetProtection sheet="1" objects="1" scenarios="1" selectLockedCells="1"/>
  <protectedRanges>
    <protectedRange sqref="AH18 O16" name="Terminal" securityDescriptor="O:WDG:WDD:(A;;CC;;;S-1-5-21-1379841381-2888069222-2292527902-2192380)(A;;CC;;;S-1-5-21-1379841381-2888069222-2292527902-2192381)(A;;CC;;;S-1-5-21-1379841381-2888069222-2292527902-2188833)(A;;CC;;;S-1-5-21-1379841381-2888069222-2292527902-2192392)(A;;CC;;;S-1-5-21-1379841381-2888069222-2292527902-2192393)(A;;CC;;;S-1-5-21-1379841381-2888069222-2292527902-2192394)(A;;CC;;;S-1-5-21-1379841381-2888069222-2292527902-2192395)(A;;CC;;;S-1-5-21-1379841381-2888069222-2292527902-2192396)"/>
    <protectedRange sqref="AG18" name="PortController" securityDescriptor="O:WDG:WDD:(A;;CC;;;S-1-5-21-1379841381-2888069222-2292527902-2192380)(A;;CC;;;S-1-5-21-1379841381-2888069222-2292527902-2188833)(A;;CC;;;S-1-5-21-1379841381-2888069222-2292527902-2192381)(A;;CC;;;S-1-5-21-1379841381-2888069222-2292527902-2192392)(A;;CC;;;S-1-5-21-1379841381-2888069222-2292527902-2192393)(A;;CC;;;S-1-5-21-1379841381-2888069222-2292527902-2192394)(A;;CC;;;S-1-5-21-1379841381-2888069222-2292527902-2192395)(A;;CC;;;S-1-5-21-1379841381-2888069222-2292527902-2192396)"/>
  </protectedRanges>
  <mergeCells count="445">
    <mergeCell ref="AJ2:AK3"/>
    <mergeCell ref="AL2:AL3"/>
    <mergeCell ref="I4:I7"/>
    <mergeCell ref="J4:J5"/>
    <mergeCell ref="K4:K5"/>
    <mergeCell ref="P4:P7"/>
    <mergeCell ref="Q4:Q5"/>
    <mergeCell ref="R4:R5"/>
    <mergeCell ref="S4:T7"/>
    <mergeCell ref="S2:AA3"/>
    <mergeCell ref="AB2:AB3"/>
    <mergeCell ref="AC2:AD3"/>
    <mergeCell ref="AE2:AF3"/>
    <mergeCell ref="AG2:AH3"/>
    <mergeCell ref="AI2:AI3"/>
    <mergeCell ref="I2:K3"/>
    <mergeCell ref="L2:L3"/>
    <mergeCell ref="M2:M3"/>
    <mergeCell ref="N2:P3"/>
    <mergeCell ref="Q2:R3"/>
    <mergeCell ref="AL4:AL5"/>
    <mergeCell ref="U4:V5"/>
    <mergeCell ref="W4:W5"/>
    <mergeCell ref="Z4:Z5"/>
    <mergeCell ref="AA4:AA7"/>
    <mergeCell ref="AB4:AC5"/>
    <mergeCell ref="W6:W7"/>
    <mergeCell ref="Z6:Z7"/>
    <mergeCell ref="AB6:AC7"/>
    <mergeCell ref="K6:K7"/>
    <mergeCell ref="Q6:Q7"/>
    <mergeCell ref="R6:R7"/>
    <mergeCell ref="U6:V7"/>
    <mergeCell ref="L4:O5"/>
    <mergeCell ref="L6:O7"/>
    <mergeCell ref="AD4:AD5"/>
    <mergeCell ref="AE4:AF5"/>
    <mergeCell ref="AG4:AH5"/>
    <mergeCell ref="AI4:AI5"/>
    <mergeCell ref="AJ4:AK5"/>
    <mergeCell ref="AE8:AF9"/>
    <mergeCell ref="AG8:AH9"/>
    <mergeCell ref="AI8:AI9"/>
    <mergeCell ref="AJ8:AJ9"/>
    <mergeCell ref="AK8:AK9"/>
    <mergeCell ref="AL8:AL9"/>
    <mergeCell ref="AL6:AL7"/>
    <mergeCell ref="I8:J12"/>
    <mergeCell ref="K8:O12"/>
    <mergeCell ref="P8:R9"/>
    <mergeCell ref="S8:S9"/>
    <mergeCell ref="T8:V9"/>
    <mergeCell ref="W8:Y9"/>
    <mergeCell ref="Z8:AA9"/>
    <mergeCell ref="AB8:AC9"/>
    <mergeCell ref="AD8:AD9"/>
    <mergeCell ref="AD6:AD7"/>
    <mergeCell ref="AE6:AF7"/>
    <mergeCell ref="AG6:AH7"/>
    <mergeCell ref="AI6:AI7"/>
    <mergeCell ref="AJ6:AJ7"/>
    <mergeCell ref="AK6:AK7"/>
    <mergeCell ref="J6:J7"/>
    <mergeCell ref="AI10:AI12"/>
    <mergeCell ref="AJ10:AJ12"/>
    <mergeCell ref="AK10:AK12"/>
    <mergeCell ref="AL10:AL12"/>
    <mergeCell ref="P10:R12"/>
    <mergeCell ref="X4:Y7"/>
    <mergeCell ref="S10:W12"/>
    <mergeCell ref="X10:Y12"/>
    <mergeCell ref="Z10:AD12"/>
    <mergeCell ref="AE10:AF12"/>
    <mergeCell ref="AG10:AH12"/>
    <mergeCell ref="X18:AE18"/>
    <mergeCell ref="K19:N19"/>
    <mergeCell ref="U19:V19"/>
    <mergeCell ref="AE19:AF19"/>
    <mergeCell ref="B20:D21"/>
    <mergeCell ref="E20:H21"/>
    <mergeCell ref="I20:I22"/>
    <mergeCell ref="J20:P20"/>
    <mergeCell ref="Q20:R22"/>
    <mergeCell ref="S20:X21"/>
    <mergeCell ref="K15:L18"/>
    <mergeCell ref="N15:U15"/>
    <mergeCell ref="X15:AE15"/>
    <mergeCell ref="O16:U16"/>
    <mergeCell ref="Y16:AE16"/>
    <mergeCell ref="N17:U17"/>
    <mergeCell ref="X17:AE17"/>
    <mergeCell ref="N18:U18"/>
    <mergeCell ref="B14:G18"/>
    <mergeCell ref="Y20:AD20"/>
    <mergeCell ref="AE20:AF21"/>
    <mergeCell ref="B22:C22"/>
    <mergeCell ref="E22:F22"/>
    <mergeCell ref="G22:H22"/>
    <mergeCell ref="J22:M22"/>
    <mergeCell ref="N22:O22"/>
    <mergeCell ref="S22:X22"/>
    <mergeCell ref="Y22:Z22"/>
    <mergeCell ref="AG24:AH24"/>
    <mergeCell ref="AI24:AJ24"/>
    <mergeCell ref="AG20:AH21"/>
    <mergeCell ref="AI20:AL20"/>
    <mergeCell ref="J21:N21"/>
    <mergeCell ref="O21:P21"/>
    <mergeCell ref="Y21:Z21"/>
    <mergeCell ref="AA21:AB21"/>
    <mergeCell ref="AC21:AD21"/>
    <mergeCell ref="AI21:AJ21"/>
    <mergeCell ref="AK21:AL21"/>
    <mergeCell ref="AA22:AB22"/>
    <mergeCell ref="AC22:AD22"/>
    <mergeCell ref="AE22:AF22"/>
    <mergeCell ref="AG22:AH22"/>
    <mergeCell ref="AI22:AJ22"/>
    <mergeCell ref="AK22:AL22"/>
    <mergeCell ref="AK24:AL24"/>
    <mergeCell ref="AE24:AF24"/>
    <mergeCell ref="B23:C23"/>
    <mergeCell ref="E23:F23"/>
    <mergeCell ref="G23:H23"/>
    <mergeCell ref="J23:P23"/>
    <mergeCell ref="Q23:R23"/>
    <mergeCell ref="S23:X23"/>
    <mergeCell ref="AK23:AL23"/>
    <mergeCell ref="Y23:Z23"/>
    <mergeCell ref="AA23:AB23"/>
    <mergeCell ref="AC23:AD23"/>
    <mergeCell ref="AE23:AF23"/>
    <mergeCell ref="AG23:AH23"/>
    <mergeCell ref="AI23:AJ23"/>
    <mergeCell ref="B25:C25"/>
    <mergeCell ref="E25:F25"/>
    <mergeCell ref="G25:H25"/>
    <mergeCell ref="J25:P25"/>
    <mergeCell ref="Q25:R25"/>
    <mergeCell ref="S25:X25"/>
    <mergeCell ref="AK25:AL25"/>
    <mergeCell ref="Y25:Z25"/>
    <mergeCell ref="AA25:AB25"/>
    <mergeCell ref="AC25:AD25"/>
    <mergeCell ref="AE25:AF25"/>
    <mergeCell ref="AG25:AH25"/>
    <mergeCell ref="AI25:AJ25"/>
    <mergeCell ref="B24:C24"/>
    <mergeCell ref="E24:F24"/>
    <mergeCell ref="G24:H24"/>
    <mergeCell ref="J24:P24"/>
    <mergeCell ref="Q24:R24"/>
    <mergeCell ref="S24:X24"/>
    <mergeCell ref="Y24:Z24"/>
    <mergeCell ref="AA24:AB24"/>
    <mergeCell ref="AC24:AD24"/>
    <mergeCell ref="AK26:AL26"/>
    <mergeCell ref="B27:C27"/>
    <mergeCell ref="E27:F27"/>
    <mergeCell ref="G27:H27"/>
    <mergeCell ref="J27:P27"/>
    <mergeCell ref="Q27:R27"/>
    <mergeCell ref="S27:X27"/>
    <mergeCell ref="AK27:AL27"/>
    <mergeCell ref="Y27:Z27"/>
    <mergeCell ref="AA27:AB27"/>
    <mergeCell ref="AC27:AD27"/>
    <mergeCell ref="AE27:AF27"/>
    <mergeCell ref="AG27:AH27"/>
    <mergeCell ref="AI27:AJ27"/>
    <mergeCell ref="B26:C26"/>
    <mergeCell ref="E26:F26"/>
    <mergeCell ref="G26:H26"/>
    <mergeCell ref="J26:P26"/>
    <mergeCell ref="Q26:R26"/>
    <mergeCell ref="S26:X26"/>
    <mergeCell ref="Y26:Z26"/>
    <mergeCell ref="AA26:AB26"/>
    <mergeCell ref="AC26:AD26"/>
    <mergeCell ref="J28:P28"/>
    <mergeCell ref="Q28:R28"/>
    <mergeCell ref="S28:X28"/>
    <mergeCell ref="Y28:Z28"/>
    <mergeCell ref="AA28:AB28"/>
    <mergeCell ref="AC28:AD28"/>
    <mergeCell ref="AE26:AF26"/>
    <mergeCell ref="AG26:AH26"/>
    <mergeCell ref="AI26:AJ26"/>
    <mergeCell ref="S30:X30"/>
    <mergeCell ref="Y30:Z30"/>
    <mergeCell ref="AA30:AB30"/>
    <mergeCell ref="AC30:AD30"/>
    <mergeCell ref="AE28:AF28"/>
    <mergeCell ref="AG28:AH28"/>
    <mergeCell ref="AI28:AJ28"/>
    <mergeCell ref="AK28:AL28"/>
    <mergeCell ref="B29:C29"/>
    <mergeCell ref="E29:F29"/>
    <mergeCell ref="G29:H29"/>
    <mergeCell ref="J29:P29"/>
    <mergeCell ref="Q29:R29"/>
    <mergeCell ref="S29:X29"/>
    <mergeCell ref="AK29:AL29"/>
    <mergeCell ref="Y29:Z29"/>
    <mergeCell ref="AA29:AB29"/>
    <mergeCell ref="AC29:AD29"/>
    <mergeCell ref="AE29:AF29"/>
    <mergeCell ref="AG29:AH29"/>
    <mergeCell ref="AI29:AJ29"/>
    <mergeCell ref="B28:C28"/>
    <mergeCell ref="E28:F28"/>
    <mergeCell ref="G28:H28"/>
    <mergeCell ref="AA32:AB32"/>
    <mergeCell ref="AC32:AD32"/>
    <mergeCell ref="AE30:AF30"/>
    <mergeCell ref="AG30:AH30"/>
    <mergeCell ref="AI30:AJ30"/>
    <mergeCell ref="AK30:AL30"/>
    <mergeCell ref="B31:C31"/>
    <mergeCell ref="E31:F31"/>
    <mergeCell ref="G31:H31"/>
    <mergeCell ref="J31:P31"/>
    <mergeCell ref="Q31:R31"/>
    <mergeCell ref="S31:X31"/>
    <mergeCell ref="AK31:AL31"/>
    <mergeCell ref="Y31:Z31"/>
    <mergeCell ref="AA31:AB31"/>
    <mergeCell ref="AC31:AD31"/>
    <mergeCell ref="AE31:AF31"/>
    <mergeCell ref="AG31:AH31"/>
    <mergeCell ref="AI31:AJ31"/>
    <mergeCell ref="B30:C30"/>
    <mergeCell ref="E30:F30"/>
    <mergeCell ref="G30:H30"/>
    <mergeCell ref="J30:P30"/>
    <mergeCell ref="Q30:R30"/>
    <mergeCell ref="AE32:AF32"/>
    <mergeCell ref="AG32:AH32"/>
    <mergeCell ref="AI32:AJ32"/>
    <mergeCell ref="AK32:AL32"/>
    <mergeCell ref="B33:C33"/>
    <mergeCell ref="E33:F33"/>
    <mergeCell ref="G33:H33"/>
    <mergeCell ref="J33:P33"/>
    <mergeCell ref="Q33:R33"/>
    <mergeCell ref="S33:X33"/>
    <mergeCell ref="AK33:AL33"/>
    <mergeCell ref="Y33:Z33"/>
    <mergeCell ref="AA33:AB33"/>
    <mergeCell ref="AC33:AD33"/>
    <mergeCell ref="AE33:AF33"/>
    <mergeCell ref="AG33:AH33"/>
    <mergeCell ref="AI33:AJ33"/>
    <mergeCell ref="B32:C32"/>
    <mergeCell ref="E32:F32"/>
    <mergeCell ref="G32:H32"/>
    <mergeCell ref="J32:P32"/>
    <mergeCell ref="Q32:R32"/>
    <mergeCell ref="S32:X32"/>
    <mergeCell ref="Y32:Z32"/>
    <mergeCell ref="AK34:AL34"/>
    <mergeCell ref="B35:C35"/>
    <mergeCell ref="E35:F35"/>
    <mergeCell ref="G35:H35"/>
    <mergeCell ref="J35:P35"/>
    <mergeCell ref="Q35:R35"/>
    <mergeCell ref="S35:X35"/>
    <mergeCell ref="AK35:AL35"/>
    <mergeCell ref="Y35:Z35"/>
    <mergeCell ref="AA35:AB35"/>
    <mergeCell ref="AC35:AD35"/>
    <mergeCell ref="AE35:AF35"/>
    <mergeCell ref="AG35:AH35"/>
    <mergeCell ref="AI35:AJ35"/>
    <mergeCell ref="B34:C34"/>
    <mergeCell ref="E34:F34"/>
    <mergeCell ref="G34:H34"/>
    <mergeCell ref="J34:P34"/>
    <mergeCell ref="Q34:R34"/>
    <mergeCell ref="S34:X34"/>
    <mergeCell ref="Y34:Z34"/>
    <mergeCell ref="AA34:AB34"/>
    <mergeCell ref="AC34:AD34"/>
    <mergeCell ref="J36:P36"/>
    <mergeCell ref="Q36:R36"/>
    <mergeCell ref="S36:X36"/>
    <mergeCell ref="Y36:Z36"/>
    <mergeCell ref="AA36:AB36"/>
    <mergeCell ref="AC36:AD36"/>
    <mergeCell ref="AE34:AF34"/>
    <mergeCell ref="AG34:AH34"/>
    <mergeCell ref="AI34:AJ34"/>
    <mergeCell ref="S38:X38"/>
    <mergeCell ref="Y38:Z38"/>
    <mergeCell ref="AA38:AB38"/>
    <mergeCell ref="AC38:AD38"/>
    <mergeCell ref="AE36:AF36"/>
    <mergeCell ref="AG36:AH36"/>
    <mergeCell ref="AI36:AJ36"/>
    <mergeCell ref="AK36:AL36"/>
    <mergeCell ref="B37:C37"/>
    <mergeCell ref="E37:F37"/>
    <mergeCell ref="G37:H37"/>
    <mergeCell ref="J37:P37"/>
    <mergeCell ref="Q37:R37"/>
    <mergeCell ref="S37:X37"/>
    <mergeCell ref="AK37:AL37"/>
    <mergeCell ref="Y37:Z37"/>
    <mergeCell ref="AA37:AB37"/>
    <mergeCell ref="AC37:AD37"/>
    <mergeCell ref="AE37:AF37"/>
    <mergeCell ref="AG37:AH37"/>
    <mergeCell ref="AI37:AJ37"/>
    <mergeCell ref="B36:C36"/>
    <mergeCell ref="E36:F36"/>
    <mergeCell ref="G36:H36"/>
    <mergeCell ref="AA40:AB40"/>
    <mergeCell ref="AC40:AD40"/>
    <mergeCell ref="AE38:AF38"/>
    <mergeCell ref="AG38:AH38"/>
    <mergeCell ref="AI38:AJ38"/>
    <mergeCell ref="AK38:AL38"/>
    <mergeCell ref="B39:C39"/>
    <mergeCell ref="E39:F39"/>
    <mergeCell ref="G39:H39"/>
    <mergeCell ref="J39:P39"/>
    <mergeCell ref="Q39:R39"/>
    <mergeCell ref="S39:X39"/>
    <mergeCell ref="AK39:AL39"/>
    <mergeCell ref="Y39:Z39"/>
    <mergeCell ref="AA39:AB39"/>
    <mergeCell ref="AC39:AD39"/>
    <mergeCell ref="AE39:AF39"/>
    <mergeCell ref="AG39:AH39"/>
    <mergeCell ref="AI39:AJ39"/>
    <mergeCell ref="B38:C38"/>
    <mergeCell ref="E38:F38"/>
    <mergeCell ref="G38:H38"/>
    <mergeCell ref="J38:P38"/>
    <mergeCell ref="Q38:R38"/>
    <mergeCell ref="AE40:AF40"/>
    <mergeCell ref="AG40:AH40"/>
    <mergeCell ref="AI40:AJ40"/>
    <mergeCell ref="AK40:AL40"/>
    <mergeCell ref="B41:C41"/>
    <mergeCell ref="E41:F41"/>
    <mergeCell ref="G41:H41"/>
    <mergeCell ref="J41:P41"/>
    <mergeCell ref="Q41:R41"/>
    <mergeCell ref="S41:X41"/>
    <mergeCell ref="AK41:AL41"/>
    <mergeCell ref="Y41:Z41"/>
    <mergeCell ref="AA41:AB41"/>
    <mergeCell ref="AC41:AD41"/>
    <mergeCell ref="AE41:AF41"/>
    <mergeCell ref="AG41:AH41"/>
    <mergeCell ref="AI41:AJ41"/>
    <mergeCell ref="B40:C40"/>
    <mergeCell ref="E40:F40"/>
    <mergeCell ref="G40:H40"/>
    <mergeCell ref="J40:P40"/>
    <mergeCell ref="Q40:R40"/>
    <mergeCell ref="S40:X40"/>
    <mergeCell ref="Y40:Z40"/>
    <mergeCell ref="AE42:AF42"/>
    <mergeCell ref="AG42:AH42"/>
    <mergeCell ref="AI42:AJ42"/>
    <mergeCell ref="AK42:AL42"/>
    <mergeCell ref="B43:C43"/>
    <mergeCell ref="E43:F43"/>
    <mergeCell ref="G43:H43"/>
    <mergeCell ref="J43:P43"/>
    <mergeCell ref="Q43:R43"/>
    <mergeCell ref="S43:X43"/>
    <mergeCell ref="B42:C42"/>
    <mergeCell ref="E42:F42"/>
    <mergeCell ref="G42:H42"/>
    <mergeCell ref="J42:P42"/>
    <mergeCell ref="Q42:R42"/>
    <mergeCell ref="S42:X42"/>
    <mergeCell ref="Y42:Z42"/>
    <mergeCell ref="AA42:AB42"/>
    <mergeCell ref="AC42:AD42"/>
    <mergeCell ref="AE44:AF44"/>
    <mergeCell ref="AG44:AH44"/>
    <mergeCell ref="AI44:AJ44"/>
    <mergeCell ref="AK44:AL44"/>
    <mergeCell ref="Q45:R45"/>
    <mergeCell ref="S45:X45"/>
    <mergeCell ref="AK43:AL43"/>
    <mergeCell ref="B44:C44"/>
    <mergeCell ref="E44:F44"/>
    <mergeCell ref="G44:H44"/>
    <mergeCell ref="J44:P44"/>
    <mergeCell ref="Q44:R44"/>
    <mergeCell ref="S44:X44"/>
    <mergeCell ref="Y44:Z44"/>
    <mergeCell ref="AA44:AB44"/>
    <mergeCell ref="AC44:AD44"/>
    <mergeCell ref="Y43:Z43"/>
    <mergeCell ref="AA43:AB43"/>
    <mergeCell ref="AC43:AD43"/>
    <mergeCell ref="AE43:AF43"/>
    <mergeCell ref="AG43:AH43"/>
    <mergeCell ref="AI43:AJ43"/>
    <mergeCell ref="AK45:AL45"/>
    <mergeCell ref="Y45:Z45"/>
    <mergeCell ref="AI45:AJ45"/>
    <mergeCell ref="B45:I45"/>
    <mergeCell ref="AK47:AL47"/>
    <mergeCell ref="B49:F49"/>
    <mergeCell ref="G49:J49"/>
    <mergeCell ref="K49:P49"/>
    <mergeCell ref="Q49:R49"/>
    <mergeCell ref="S49:AC49"/>
    <mergeCell ref="AD49:AL49"/>
    <mergeCell ref="Y47:Z47"/>
    <mergeCell ref="AA47:AB47"/>
    <mergeCell ref="AC47:AD47"/>
    <mergeCell ref="AE47:AF47"/>
    <mergeCell ref="AG47:AH47"/>
    <mergeCell ref="AI47:AJ47"/>
    <mergeCell ref="AE46:AF46"/>
    <mergeCell ref="AG46:AH46"/>
    <mergeCell ref="AI46:AJ46"/>
    <mergeCell ref="AK46:AL46"/>
    <mergeCell ref="B47:C47"/>
    <mergeCell ref="B46:C46"/>
    <mergeCell ref="E46:F46"/>
    <mergeCell ref="G46:H46"/>
    <mergeCell ref="J46:P46"/>
    <mergeCell ref="E47:F47"/>
    <mergeCell ref="G47:H47"/>
    <mergeCell ref="J47:P47"/>
    <mergeCell ref="Q47:R47"/>
    <mergeCell ref="S47:X47"/>
    <mergeCell ref="AA45:AB45"/>
    <mergeCell ref="AC45:AD45"/>
    <mergeCell ref="AE45:AF45"/>
    <mergeCell ref="AG45:AH45"/>
    <mergeCell ref="Q46:R46"/>
    <mergeCell ref="S46:X46"/>
    <mergeCell ref="Y46:Z46"/>
    <mergeCell ref="AA46:AB46"/>
    <mergeCell ref="AC46:AD46"/>
  </mergeCells>
  <phoneticPr fontId="62" type="noConversion"/>
  <conditionalFormatting sqref="AK8">
    <cfRule type="cellIs" dxfId="240" priority="120" operator="notEqual">
      <formula>$Y$22</formula>
    </cfRule>
  </conditionalFormatting>
  <conditionalFormatting sqref="AL8:AL9">
    <cfRule type="cellIs" dxfId="239" priority="119" operator="notEqual">
      <formula>$AC$22</formula>
    </cfRule>
  </conditionalFormatting>
  <conditionalFormatting sqref="AK10:AK11">
    <cfRule type="cellIs" dxfId="238" priority="118" operator="notEqual">
      <formula>$Y$47</formula>
    </cfRule>
  </conditionalFormatting>
  <conditionalFormatting sqref="AL10:AL12">
    <cfRule type="cellIs" dxfId="237" priority="117" operator="notEqual">
      <formula>$AC$47</formula>
    </cfRule>
  </conditionalFormatting>
  <conditionalFormatting sqref="E24:F32 E46:F47 E36:F40 E34:F34">
    <cfRule type="expression" dxfId="236" priority="116">
      <formula>I24&lt;&gt;VLOOKUP(E24,pour_data,5,FALSE)</formula>
    </cfRule>
  </conditionalFormatting>
  <conditionalFormatting sqref="L2">
    <cfRule type="cellIs" dxfId="235" priority="114" operator="notBetween">
      <formula>0</formula>
      <formula>20</formula>
    </cfRule>
  </conditionalFormatting>
  <conditionalFormatting sqref="S2">
    <cfRule type="expression" dxfId="234" priority="113">
      <formula>LEN($S$2) &gt; 50</formula>
    </cfRule>
  </conditionalFormatting>
  <conditionalFormatting sqref="AL2">
    <cfRule type="expression" dxfId="233" priority="112">
      <formula>LEN($AL$2)&gt;10</formula>
    </cfRule>
  </conditionalFormatting>
  <conditionalFormatting sqref="AC2">
    <cfRule type="expression" dxfId="232" priority="111">
      <formula>NOT(MOD(SUM(QUOTIENT(AC2,1000000)*7,MOD(QUOTIENT(AC2,100000),10)*6,MOD(QUOTIENT(AC2,10000),10)*5,MOD(QUOTIENT(AC2,1000),10)*4,MOD(QUOTIENT(AC2,100),10)*3,MOD(QUOTIENT(AC2,10),10)*2),10)=MOD(AC2,10))</formula>
    </cfRule>
  </conditionalFormatting>
  <conditionalFormatting sqref="W8">
    <cfRule type="cellIs" dxfId="231" priority="110" operator="notBetween">
      <formula>0</formula>
      <formula>1000000000000000</formula>
    </cfRule>
  </conditionalFormatting>
  <conditionalFormatting sqref="Z4">
    <cfRule type="cellIs" dxfId="230" priority="109" operator="notBetween">
      <formula>0</formula>
      <formula>1</formula>
    </cfRule>
  </conditionalFormatting>
  <conditionalFormatting sqref="AG2">
    <cfRule type="cellIs" dxfId="229" priority="108" operator="notBetween">
      <formula>0</formula>
      <formula>15000</formula>
    </cfRule>
  </conditionalFormatting>
  <conditionalFormatting sqref="Y22:AD32 Y46:AD47 AK8:AL12 AG4 Y36:AD40 Y34:AD34">
    <cfRule type="cellIs" dxfId="228" priority="107" operator="notBetween">
      <formula>0</formula>
      <formula>35</formula>
    </cfRule>
  </conditionalFormatting>
  <conditionalFormatting sqref="Z10:Z11">
    <cfRule type="expression" dxfId="227" priority="106">
      <formula>LEN($Z$10)&gt;29</formula>
    </cfRule>
  </conditionalFormatting>
  <conditionalFormatting sqref="S10:S11">
    <cfRule type="expression" dxfId="226" priority="105">
      <formula>LEN($S$10)&gt;29</formula>
    </cfRule>
  </conditionalFormatting>
  <conditionalFormatting sqref="U6">
    <cfRule type="cellIs" dxfId="225" priority="103" operator="notBetween">
      <formula>0</formula>
      <formula>400000</formula>
    </cfRule>
  </conditionalFormatting>
  <conditionalFormatting sqref="D23:D40 D46:D47">
    <cfRule type="cellIs" dxfId="224" priority="102" operator="notBetween">
      <formula>"A"</formula>
      <formula>"B"</formula>
    </cfRule>
  </conditionalFormatting>
  <conditionalFormatting sqref="E24:F32 E46:F47 E36:F40 E34:F34">
    <cfRule type="cellIs" dxfId="223" priority="101" operator="notBetween">
      <formula>1</formula>
      <formula>9</formula>
    </cfRule>
  </conditionalFormatting>
  <conditionalFormatting sqref="G23:H32 G46:H47 G36:H40 G34:H34">
    <cfRule type="cellIs" dxfId="222" priority="100" operator="notBetween">
      <formula>0</formula>
      <formula>35000</formula>
    </cfRule>
  </conditionalFormatting>
  <conditionalFormatting sqref="N22:O22">
    <cfRule type="cellIs" dxfId="221" priority="99" operator="notBetween">
      <formula>0</formula>
      <formula>400000</formula>
    </cfRule>
  </conditionalFormatting>
  <conditionalFormatting sqref="AG22:AH40 AG46:AH47">
    <cfRule type="cellIs" dxfId="220" priority="98" operator="notBetween">
      <formula>6</formula>
      <formula>35</formula>
    </cfRule>
  </conditionalFormatting>
  <conditionalFormatting sqref="AI22:AL40 AI46:AL47">
    <cfRule type="cellIs" dxfId="219" priority="97" operator="notBetween">
      <formula>-100</formula>
      <formula>100</formula>
    </cfRule>
  </conditionalFormatting>
  <conditionalFormatting sqref="Q23:R32 Q46:R47 Q36:R40 Q34:R34">
    <cfRule type="cellIs" dxfId="218" priority="96" operator="notBetween">
      <formula>0</formula>
      <formula>36</formula>
    </cfRule>
  </conditionalFormatting>
  <conditionalFormatting sqref="J46:P47 J35:P40">
    <cfRule type="expression" dxfId="217" priority="95">
      <formula>LEN(J35) &gt;39</formula>
    </cfRule>
  </conditionalFormatting>
  <conditionalFormatting sqref="S46:X47 S27:X32 S22:X24 S36:X40 S34:X34">
    <cfRule type="expression" dxfId="216" priority="94">
      <formula>LEN(S22) &gt;34</formula>
    </cfRule>
  </conditionalFormatting>
  <conditionalFormatting sqref="S25:X25">
    <cfRule type="expression" dxfId="215" priority="93">
      <formula>LEN(S25) &gt;34</formula>
    </cfRule>
  </conditionalFormatting>
  <conditionalFormatting sqref="U4">
    <cfRule type="cellIs" dxfId="214" priority="92" operator="notBetween">
      <formula>0</formula>
      <formula>400000</formula>
    </cfRule>
  </conditionalFormatting>
  <conditionalFormatting sqref="E23:F23">
    <cfRule type="cellIs" dxfId="213" priority="91" operator="notBetween">
      <formula>0</formula>
      <formula>35000</formula>
    </cfRule>
  </conditionalFormatting>
  <conditionalFormatting sqref="E41:F41">
    <cfRule type="expression" dxfId="212" priority="90">
      <formula>I41&lt;&gt;VLOOKUP(E41,pour_data,5,FALSE)</formula>
    </cfRule>
  </conditionalFormatting>
  <conditionalFormatting sqref="Y41:AD41">
    <cfRule type="cellIs" dxfId="211" priority="89" operator="notBetween">
      <formula>0</formula>
      <formula>35</formula>
    </cfRule>
  </conditionalFormatting>
  <conditionalFormatting sqref="D41">
    <cfRule type="cellIs" dxfId="210" priority="88" operator="notBetween">
      <formula>"A"</formula>
      <formula>"B"</formula>
    </cfRule>
  </conditionalFormatting>
  <conditionalFormatting sqref="E41:F41">
    <cfRule type="cellIs" dxfId="209" priority="87" operator="notBetween">
      <formula>1</formula>
      <formula>9</formula>
    </cfRule>
  </conditionalFormatting>
  <conditionalFormatting sqref="G41:H41">
    <cfRule type="cellIs" dxfId="208" priority="86" operator="notBetween">
      <formula>0</formula>
      <formula>35000</formula>
    </cfRule>
  </conditionalFormatting>
  <conditionalFormatting sqref="AG41:AH41">
    <cfRule type="cellIs" dxfId="207" priority="85" operator="notBetween">
      <formula>6</formula>
      <formula>35</formula>
    </cfRule>
  </conditionalFormatting>
  <conditionalFormatting sqref="AI41:AL41">
    <cfRule type="cellIs" dxfId="206" priority="84" operator="notBetween">
      <formula>-100</formula>
      <formula>100</formula>
    </cfRule>
  </conditionalFormatting>
  <conditionalFormatting sqref="Q41:R41">
    <cfRule type="cellIs" dxfId="205" priority="83" operator="notBetween">
      <formula>0</formula>
      <formula>36</formula>
    </cfRule>
  </conditionalFormatting>
  <conditionalFormatting sqref="J41:P41">
    <cfRule type="expression" dxfId="204" priority="82">
      <formula>LEN(J41) &gt;39</formula>
    </cfRule>
  </conditionalFormatting>
  <conditionalFormatting sqref="S41:X41">
    <cfRule type="expression" dxfId="203" priority="81">
      <formula>LEN(S41) &gt;34</formula>
    </cfRule>
  </conditionalFormatting>
  <conditionalFormatting sqref="Y42:AD42">
    <cfRule type="cellIs" dxfId="202" priority="79" operator="notBetween">
      <formula>0</formula>
      <formula>35</formula>
    </cfRule>
  </conditionalFormatting>
  <conditionalFormatting sqref="D42">
    <cfRule type="cellIs" dxfId="201" priority="78" operator="notBetween">
      <formula>"A"</formula>
      <formula>"B"</formula>
    </cfRule>
  </conditionalFormatting>
  <conditionalFormatting sqref="E42:F42">
    <cfRule type="cellIs" dxfId="200" priority="77" operator="notBetween">
      <formula>1</formula>
      <formula>9</formula>
    </cfRule>
  </conditionalFormatting>
  <conditionalFormatting sqref="G42:H42">
    <cfRule type="cellIs" dxfId="199" priority="76" operator="notBetween">
      <formula>0</formula>
      <formula>35000</formula>
    </cfRule>
  </conditionalFormatting>
  <conditionalFormatting sqref="AG42:AH42">
    <cfRule type="cellIs" dxfId="198" priority="75" operator="notBetween">
      <formula>6</formula>
      <formula>35</formula>
    </cfRule>
  </conditionalFormatting>
  <conditionalFormatting sqref="AI42:AL42">
    <cfRule type="cellIs" dxfId="197" priority="74" operator="notBetween">
      <formula>-100</formula>
      <formula>100</formula>
    </cfRule>
  </conditionalFormatting>
  <conditionalFormatting sqref="Q42:R42">
    <cfRule type="cellIs" dxfId="196" priority="73" operator="notBetween">
      <formula>0</formula>
      <formula>36</formula>
    </cfRule>
  </conditionalFormatting>
  <conditionalFormatting sqref="J42:P42">
    <cfRule type="expression" dxfId="195" priority="72">
      <formula>LEN(J42) &gt;39</formula>
    </cfRule>
  </conditionalFormatting>
  <conditionalFormatting sqref="S42:X42">
    <cfRule type="expression" dxfId="194" priority="71">
      <formula>LEN(S42) &gt;34</formula>
    </cfRule>
  </conditionalFormatting>
  <conditionalFormatting sqref="E42:F42">
    <cfRule type="expression" dxfId="193" priority="80">
      <formula>I42&lt;&gt;VLOOKUP(E42,pour_data,5,FALSE)</formula>
    </cfRule>
  </conditionalFormatting>
  <conditionalFormatting sqref="E43:F43">
    <cfRule type="expression" dxfId="192" priority="70">
      <formula>I43&lt;&gt;VLOOKUP(E43,pour_data,5,FALSE)</formula>
    </cfRule>
  </conditionalFormatting>
  <conditionalFormatting sqref="Y43:AD43">
    <cfRule type="cellIs" dxfId="191" priority="69" operator="notBetween">
      <formula>0</formula>
      <formula>35</formula>
    </cfRule>
  </conditionalFormatting>
  <conditionalFormatting sqref="D43">
    <cfRule type="cellIs" dxfId="190" priority="68" operator="notBetween">
      <formula>"A"</formula>
      <formula>"B"</formula>
    </cfRule>
  </conditionalFormatting>
  <conditionalFormatting sqref="E43:F43">
    <cfRule type="cellIs" dxfId="189" priority="67" operator="notBetween">
      <formula>1</formula>
      <formula>9</formula>
    </cfRule>
  </conditionalFormatting>
  <conditionalFormatting sqref="G43:H43">
    <cfRule type="cellIs" dxfId="188" priority="66" operator="notBetween">
      <formula>0</formula>
      <formula>35000</formula>
    </cfRule>
  </conditionalFormatting>
  <conditionalFormatting sqref="AG43:AH43">
    <cfRule type="cellIs" dxfId="187" priority="65" operator="notBetween">
      <formula>6</formula>
      <formula>35</formula>
    </cfRule>
  </conditionalFormatting>
  <conditionalFormatting sqref="AI43:AL43">
    <cfRule type="cellIs" dxfId="186" priority="64" operator="notBetween">
      <formula>-100</formula>
      <formula>100</formula>
    </cfRule>
  </conditionalFormatting>
  <conditionalFormatting sqref="Q43:R43">
    <cfRule type="cellIs" dxfId="185" priority="63" operator="notBetween">
      <formula>0</formula>
      <formula>36</formula>
    </cfRule>
  </conditionalFormatting>
  <conditionalFormatting sqref="J43:P43">
    <cfRule type="expression" dxfId="184" priority="62">
      <formula>LEN(J43) &gt;39</formula>
    </cfRule>
  </conditionalFormatting>
  <conditionalFormatting sqref="S43:X43">
    <cfRule type="expression" dxfId="183" priority="61">
      <formula>LEN(S43) &gt;34</formula>
    </cfRule>
  </conditionalFormatting>
  <conditionalFormatting sqref="E44:F44">
    <cfRule type="expression" dxfId="182" priority="60">
      <formula>I44&lt;&gt;VLOOKUP(E44,pour_data,5,FALSE)</formula>
    </cfRule>
  </conditionalFormatting>
  <conditionalFormatting sqref="Y44:AD44">
    <cfRule type="cellIs" dxfId="181" priority="59" operator="notBetween">
      <formula>0</formula>
      <formula>35</formula>
    </cfRule>
  </conditionalFormatting>
  <conditionalFormatting sqref="D44">
    <cfRule type="cellIs" dxfId="180" priority="58" operator="notBetween">
      <formula>"A"</formula>
      <formula>"B"</formula>
    </cfRule>
  </conditionalFormatting>
  <conditionalFormatting sqref="E44:F44">
    <cfRule type="cellIs" dxfId="179" priority="57" operator="notBetween">
      <formula>1</formula>
      <formula>9</formula>
    </cfRule>
  </conditionalFormatting>
  <conditionalFormatting sqref="G44:H44">
    <cfRule type="cellIs" dxfId="178" priority="56" operator="notBetween">
      <formula>0</formula>
      <formula>35000</formula>
    </cfRule>
  </conditionalFormatting>
  <conditionalFormatting sqref="AG44:AH44">
    <cfRule type="cellIs" dxfId="177" priority="55" operator="notBetween">
      <formula>6</formula>
      <formula>35</formula>
    </cfRule>
  </conditionalFormatting>
  <conditionalFormatting sqref="AI44:AL44">
    <cfRule type="cellIs" dxfId="176" priority="54" operator="notBetween">
      <formula>-100</formula>
      <formula>100</formula>
    </cfRule>
  </conditionalFormatting>
  <conditionalFormatting sqref="Q44:R44">
    <cfRule type="cellIs" dxfId="175" priority="53" operator="notBetween">
      <formula>0</formula>
      <formula>36</formula>
    </cfRule>
  </conditionalFormatting>
  <conditionalFormatting sqref="J44:P44">
    <cfRule type="expression" dxfId="174" priority="52">
      <formula>LEN(J44) &gt;39</formula>
    </cfRule>
  </conditionalFormatting>
  <conditionalFormatting sqref="S44:X44">
    <cfRule type="expression" dxfId="173" priority="51">
      <formula>LEN(S44) &gt;34</formula>
    </cfRule>
  </conditionalFormatting>
  <conditionalFormatting sqref="AB8">
    <cfRule type="cellIs" dxfId="172" priority="50" operator="notEqual">
      <formula>$G$49</formula>
    </cfRule>
  </conditionalFormatting>
  <conditionalFormatting sqref="AB4">
    <cfRule type="expression" dxfId="171" priority="130">
      <formula>(ABS($AB$4- $U$4)+1000)/$U$4 &gt; $Z$4</formula>
    </cfRule>
  </conditionalFormatting>
  <conditionalFormatting sqref="AB6">
    <cfRule type="expression" dxfId="170" priority="131">
      <formula>(ABS($AB$6- $U$6)+1000)/$U$6 &gt; $Z$6</formula>
    </cfRule>
  </conditionalFormatting>
  <conditionalFormatting sqref="AE46:AF47 AE22:AF44">
    <cfRule type="cellIs" dxfId="169" priority="49" operator="notBetween">
      <formula>0</formula>
      <formula>6.5</formula>
    </cfRule>
  </conditionalFormatting>
  <conditionalFormatting sqref="E35:F35">
    <cfRule type="expression" dxfId="168" priority="38">
      <formula>I35&lt;&gt;VLOOKUP(E35,pour_data,5,FALSE)</formula>
    </cfRule>
  </conditionalFormatting>
  <conditionalFormatting sqref="Y35:AD35">
    <cfRule type="cellIs" dxfId="167" priority="37" operator="notBetween">
      <formula>0</formula>
      <formula>35</formula>
    </cfRule>
  </conditionalFormatting>
  <conditionalFormatting sqref="E35:F35">
    <cfRule type="cellIs" dxfId="166" priority="36" operator="notBetween">
      <formula>1</formula>
      <formula>9</formula>
    </cfRule>
  </conditionalFormatting>
  <conditionalFormatting sqref="G35:H35">
    <cfRule type="cellIs" dxfId="165" priority="35" operator="notBetween">
      <formula>0</formula>
      <formula>35000</formula>
    </cfRule>
  </conditionalFormatting>
  <conditionalFormatting sqref="Q35:R35">
    <cfRule type="cellIs" dxfId="164" priority="34" operator="notBetween">
      <formula>0</formula>
      <formula>36</formula>
    </cfRule>
  </conditionalFormatting>
  <conditionalFormatting sqref="S35:X35">
    <cfRule type="expression" dxfId="163" priority="33">
      <formula>LEN(S35) &gt;34</formula>
    </cfRule>
  </conditionalFormatting>
  <conditionalFormatting sqref="E33:F33">
    <cfRule type="expression" dxfId="162" priority="23">
      <formula>I33&lt;&gt;VLOOKUP(E33,pour_data,5,FALSE)</formula>
    </cfRule>
  </conditionalFormatting>
  <conditionalFormatting sqref="Y33:AD33">
    <cfRule type="cellIs" dxfId="161" priority="22" operator="notBetween">
      <formula>0</formula>
      <formula>35</formula>
    </cfRule>
  </conditionalFormatting>
  <conditionalFormatting sqref="E33:F33">
    <cfRule type="cellIs" dxfId="160" priority="21" operator="notBetween">
      <formula>1</formula>
      <formula>9</formula>
    </cfRule>
  </conditionalFormatting>
  <conditionalFormatting sqref="G33:H33">
    <cfRule type="cellIs" dxfId="159" priority="20" operator="notBetween">
      <formula>0</formula>
      <formula>35000</formula>
    </cfRule>
  </conditionalFormatting>
  <conditionalFormatting sqref="Q33:R33">
    <cfRule type="cellIs" dxfId="158" priority="19" operator="notBetween">
      <formula>0</formula>
      <formula>36</formula>
    </cfRule>
  </conditionalFormatting>
  <conditionalFormatting sqref="S33:X33">
    <cfRule type="expression" dxfId="157" priority="18">
      <formula>LEN(S33) &gt;34</formula>
    </cfRule>
  </conditionalFormatting>
  <conditionalFormatting sqref="O16:U16">
    <cfRule type="expression" dxfId="156" priority="15">
      <formula>$N$2&gt;$V$15</formula>
    </cfRule>
  </conditionalFormatting>
  <conditionalFormatting sqref="J23:P34">
    <cfRule type="expression" dxfId="155" priority="14">
      <formula>LEN(J23) &gt;39</formula>
    </cfRule>
  </conditionalFormatting>
  <conditionalFormatting sqref="S8">
    <cfRule type="expression" dxfId="154" priority="252">
      <formula>AND($S$8 = 1, $B$47 &lt;&gt;24)</formula>
    </cfRule>
    <cfRule type="cellIs" dxfId="153" priority="253" operator="notBetween">
      <formula>1</formula>
      <formula>2</formula>
    </cfRule>
  </conditionalFormatting>
  <conditionalFormatting sqref="X15:AE15">
    <cfRule type="expression" dxfId="152" priority="13">
      <formula>$N$2&gt;$X$15</formula>
    </cfRule>
  </conditionalFormatting>
  <conditionalFormatting sqref="I35 I33">
    <cfRule type="cellIs" dxfId="151" priority="547" operator="equal">
      <formula>$D$7</formula>
    </cfRule>
    <cfRule type="cellIs" dxfId="150" priority="548" operator="equal">
      <formula>$D$10</formula>
    </cfRule>
    <cfRule type="cellIs" dxfId="149" priority="549" operator="equal">
      <formula>$D$9</formula>
    </cfRule>
    <cfRule type="cellIs" dxfId="148" priority="550" operator="equal">
      <formula>$D$8</formula>
    </cfRule>
    <cfRule type="cellIs" dxfId="147" priority="551" operator="equal">
      <formula>$D$5</formula>
    </cfRule>
    <cfRule type="cellIs" dxfId="146" priority="552" operator="equal">
      <formula>$D$4</formula>
    </cfRule>
    <cfRule type="cellIs" dxfId="145" priority="553" operator="equal">
      <formula>$D$6</formula>
    </cfRule>
    <cfRule type="cellIs" dxfId="144" priority="554" operator="equal">
      <formula>$D$3</formula>
    </cfRule>
    <cfRule type="cellIs" dxfId="143" priority="555" operator="equal">
      <formula>$D$2</formula>
    </cfRule>
  </conditionalFormatting>
  <conditionalFormatting sqref="D2:D11 I46:I47 K4 K6 I23:I32 I36:I44 I34">
    <cfRule type="cellIs" dxfId="142" priority="1" operator="equal">
      <formula>$D$12</formula>
    </cfRule>
    <cfRule type="cellIs" dxfId="141" priority="718" operator="equal">
      <formula>$D$11</formula>
    </cfRule>
    <cfRule type="cellIs" dxfId="140" priority="719" operator="equal">
      <formula>$D$7</formula>
    </cfRule>
    <cfRule type="cellIs" dxfId="139" priority="720" operator="equal">
      <formula>$D$10</formula>
    </cfRule>
    <cfRule type="cellIs" dxfId="138" priority="721" operator="equal">
      <formula>$D$9</formula>
    </cfRule>
    <cfRule type="cellIs" dxfId="137" priority="722" operator="equal">
      <formula>$D$8</formula>
    </cfRule>
    <cfRule type="cellIs" dxfId="136" priority="723" operator="equal">
      <formula>$D$5</formula>
    </cfRule>
    <cfRule type="cellIs" dxfId="135" priority="724" operator="equal">
      <formula>$D$4</formula>
    </cfRule>
    <cfRule type="cellIs" dxfId="134" priority="725" operator="equal">
      <formula>$D$6</formula>
    </cfRule>
    <cfRule type="cellIs" dxfId="133" priority="726" operator="equal">
      <formula>$D$3</formula>
    </cfRule>
    <cfRule type="cellIs" dxfId="132" priority="727" operator="equal">
      <formula>$D$2</formula>
    </cfRule>
  </conditionalFormatting>
  <conditionalFormatting sqref="D12">
    <cfRule type="cellIs" dxfId="131" priority="2" operator="equal">
      <formula>$H$12</formula>
    </cfRule>
    <cfRule type="cellIs" dxfId="130" priority="3" operator="equal">
      <formula>$H$11</formula>
    </cfRule>
    <cfRule type="cellIs" dxfId="129" priority="4" operator="equal">
      <formula>$H$7</formula>
    </cfRule>
    <cfRule type="cellIs" dxfId="128" priority="5" operator="equal">
      <formula>$H$10</formula>
    </cfRule>
    <cfRule type="cellIs" dxfId="127" priority="6" operator="equal">
      <formula>$H$9</formula>
    </cfRule>
    <cfRule type="cellIs" dxfId="126" priority="7" operator="equal">
      <formula>$H$8</formula>
    </cfRule>
    <cfRule type="cellIs" dxfId="125" priority="8" operator="equal">
      <formula>$H$5</formula>
    </cfRule>
    <cfRule type="cellIs" dxfId="124" priority="9" operator="equal">
      <formula>$H$4</formula>
    </cfRule>
    <cfRule type="cellIs" dxfId="123" priority="10" operator="equal">
      <formula>$H$6</formula>
    </cfRule>
    <cfRule type="cellIs" dxfId="122" priority="11" operator="equal">
      <formula>$H$3</formula>
    </cfRule>
    <cfRule type="cellIs" dxfId="121" priority="12" operator="equal">
      <formula>$H$2</formula>
    </cfRule>
  </conditionalFormatting>
  <dataValidations count="27">
    <dataValidation type="list" errorStyle="information" allowBlank="1" showInputMessage="1" showErrorMessage="1" errorTitle="Invalid Loader" error="Loader designations of A and B" prompt="Loader designations of A and B." sqref="D23:D44 D46:D47" xr:uid="{00000000-0002-0000-0200-000000000000}">
      <formula1>LoaderList</formula1>
    </dataValidation>
    <dataValidation errorStyle="information" operator="lessThan" allowBlank="1" errorTitle="Text Field Too Long" error="The comment should be limited to 35 characters." prompt="The comment should be limited to 35 characters." sqref="S22:X22" xr:uid="{00000000-0002-0000-0200-000001000000}"/>
    <dataValidation type="list" allowBlank="1" showInputMessage="1" showErrorMessage="1" errorTitle="Invalid Hold" error="The hold number must be between 1 and 9" promptTitle="Select from list" prompt="The hold number must be between 1 and 9" sqref="E23:F23" xr:uid="{00000000-0002-0000-0200-000002000000}">
      <formula1>"1,2,3,4,5,6,7,8,9"</formula1>
    </dataValidation>
    <dataValidation type="whole" errorStyle="information" allowBlank="1" showInputMessage="1" showErrorMessage="1" errorTitle="Nomination number to long" error="The nomination number should be no more than 20 digits." prompt="The nomination number should be no more than 20 digits." sqref="W8" xr:uid="{00000000-0002-0000-0200-000003000000}">
      <formula1>0</formula1>
      <formula2>1000000000000000</formula2>
    </dataValidation>
    <dataValidation type="whole" errorStyle="information" allowBlank="1" showInputMessage="1" showErrorMessage="1" errorTitle="Invalid target" error="The target should be between 0 and 400,000." prompt="The target should be between 0 and 400,000." sqref="U4 U6" xr:uid="{00000000-0002-0000-0200-000004000000}">
      <formula1>0</formula1>
      <formula2>400000</formula2>
    </dataValidation>
    <dataValidation type="decimal" errorStyle="information" allowBlank="1" showInputMessage="1" showErrorMessage="1" errorTitle="Number Out Of Range" error="Ballast Pumping Rate should be between 0 and 15,000" prompt="Ballast Pumping Rate should be between 0 and 15,000." sqref="AG2" xr:uid="{00000000-0002-0000-0200-000005000000}">
      <formula1>0</formula1>
      <formula2>15000</formula2>
    </dataValidation>
    <dataValidation type="textLength" errorStyle="information" operator="lessThan" allowBlank="1" showInputMessage="1" showErrorMessage="1" errorTitle="Text Field Too Long" error="Vessel Name should be less than 50 characters" prompt="Vessel Name should be less than 50 characters" sqref="S2" xr:uid="{00000000-0002-0000-0200-000006000000}">
      <formula1>50</formula1>
    </dataValidation>
    <dataValidation type="list" errorStyle="information" allowBlank="1" showInputMessage="1" showErrorMessage="1" errorTitle="Select From List" error="Versions are whole numbers 1 to 20" promptTitle="Select From List" prompt="Versions are whole numbers 1 to 20" sqref="L2" xr:uid="{00000000-0002-0000-0200-000007000000}">
      <formula1>"1,2,3,4,5,6,7,8,9,10,11,12,13,14,15,16,17,18,19,20"</formula1>
    </dataValidation>
    <dataValidation type="list" allowBlank="1" showInputMessage="1" showErrorMessage="1" sqref="I23:I44 I46:I47" xr:uid="{00000000-0002-0000-0200-000008000000}">
      <formula1>grade_filter</formula1>
    </dataValidation>
    <dataValidation type="decimal" errorStyle="information" allowBlank="1" showInputMessage="1" showErrorMessage="1" errorTitle="Number Out Of Range" error="Draft should be between 5.50 and 35.00" prompt="Draft should be between 5.50 and 35.00" sqref="Y46:AD47 Y22:AD44 AK8:AL12 AG4" xr:uid="{00000000-0002-0000-0200-000009000000}">
      <formula1>5.5</formula1>
      <formula2>35</formula2>
    </dataValidation>
    <dataValidation type="custom" allowBlank="1" showInputMessage="1" showErrorMessage="1" errorTitle="Invalid IMO number" error="The IMO check digit must be valid." promptTitle="Please Enter ship's IMO number" prompt="Without the IMO prefix." sqref="AC2" xr:uid="{00000000-0002-0000-0200-00000A000000}">
      <formula1>MOD(SUM(QUOTIENT(AC2,1000000)*7,MOD(QUOTIENT(AC2,100000),10)*6,MOD(QUOTIENT(AC2,10000),10)*5,MOD(QUOTIENT(AC2,1000),10)*4,MOD(QUOTIENT(AC2,100),10)*3,MOD(QUOTIENT(AC2,10),10)*2),10)=MOD(AC2,10)</formula1>
    </dataValidation>
    <dataValidation type="textLength" errorStyle="information" operator="lessThan" allowBlank="1" showInputMessage="1" showErrorMessage="1" errorTitle="Text Field Too Long" error="The comment should be limited to 35 characters." prompt="The comment should be limited to 35 characters." sqref="S46:X47 S23:X44" xr:uid="{00000000-0002-0000-0200-00000B000000}">
      <formula1>35</formula1>
    </dataValidation>
    <dataValidation type="textLength" errorStyle="information" operator="lessThan" allowBlank="1" showInputMessage="1" showErrorMessage="1" errorTitle="Text Field Too Long" error="The Ballast Operation description should be less than 40 characters." prompt="The Ballast Operation description should be less than 40 characters." sqref="J46:P47 J23:P44" xr:uid="{00000000-0002-0000-0200-00000C000000}">
      <formula1>40</formula1>
    </dataValidation>
    <dataValidation type="whole" errorStyle="information" allowBlank="1" showInputMessage="1" showErrorMessage="1" errorTitle="Invalid ballast quantity" error="The ballast should be between 0 and 400,000." prompt="The ballast should be between 0 and 400,000." sqref="N22:O22" xr:uid="{00000000-0002-0000-0200-00000D000000}">
      <formula1>0</formula1>
      <formula2>400000</formula2>
    </dataValidation>
    <dataValidation type="textLength" errorStyle="information" operator="lessThan" allowBlank="1" showInputMessage="1" showErrorMessage="1" errorTitle="Text Field Too Long" error="Discharge Port must be less than 30 characters" prompt="Discharge Port must be less than 30 characters" sqref="S10:S11" xr:uid="{00000000-0002-0000-0200-00000E000000}">
      <formula1>30</formula1>
    </dataValidation>
    <dataValidation type="textLength" errorStyle="information" operator="lessThan" allowBlank="1" showInputMessage="1" showErrorMessage="1" errorTitle="Text Field Too Long" error="Last Cargo must be less than 30 characters" prompt="Last Cargo must be less than 30 characters" sqref="Z10:Z11" xr:uid="{00000000-0002-0000-0200-00000F000000}">
      <formula1>30</formula1>
    </dataValidation>
    <dataValidation type="textLength" errorStyle="information" operator="lessThan" allowBlank="1" showInputMessage="1" showErrorMessage="1" errorTitle="Text Field Too Long" error="Voyage number should be no more than 10 characters" prompt="Voyage number should be no more than 10 characters" sqref="AL2" xr:uid="{00000000-0002-0000-0200-000010000000}">
      <formula1>11</formula1>
    </dataValidation>
    <dataValidation type="decimal" allowBlank="1" showInputMessage="1" showErrorMessage="1" errorTitle="Contract tollerance not valid" error="The contract tollerance should be positive and less than 100%." sqref="Z4" xr:uid="{00000000-0002-0000-0200-000011000000}">
      <formula1>0</formula1>
      <formula2>1</formula2>
    </dataValidation>
    <dataValidation type="whole" errorStyle="information" allowBlank="1" showInputMessage="1" showErrorMessage="1" errorTitle="Tonnes out of range" error="Each pour is limited to between 0 and 60,000" prompt="Each pour is limited to between 0 and 60,000." sqref="G46:H47 G23:H44" xr:uid="{00000000-0002-0000-0200-000012000000}">
      <formula1>0</formula1>
      <formula2>60000</formula2>
    </dataValidation>
    <dataValidation type="decimal" errorStyle="information" allowBlank="1" showInputMessage="1" showErrorMessage="1" errorTitle="Invalid Duration" error="The operation time needs to between 0 and 36" prompt="The operation time needs to between 0 and 36" sqref="Q46:R47 Q23:R44" xr:uid="{00000000-0002-0000-0200-000013000000}">
      <formula1>0</formula1>
      <formula2>36</formula2>
    </dataValidation>
    <dataValidation type="decimal" errorStyle="information" allowBlank="1" showInputMessage="1" showErrorMessage="1" errorTitle="Invalid Percentage" error="The percentage needs to be between -100 and 100" prompt="The percentage needs to be between -100 and 100" sqref="AI46:AL47 AI22:AL44" xr:uid="{00000000-0002-0000-0200-000014000000}">
      <formula1>-100</formula1>
      <formula2>100</formula2>
    </dataValidation>
    <dataValidation type="decimal" errorStyle="information" allowBlank="1" showInputMessage="1" showErrorMessage="1" errorTitle="Invalid Air Draft" error="The Airdraft need to be between 6 and 35" prompt="The Airdraft need to be between 6 and 35" sqref="AG46:AH47 AG22:AH44" xr:uid="{00000000-0002-0000-0200-000015000000}">
      <formula1>6</formula1>
      <formula2>35</formula2>
    </dataValidation>
    <dataValidation type="list" allowBlank="1" showInputMessage="1" showErrorMessage="1" errorTitle="Invalid Hold" error="The hold number must be between 1 and 9" sqref="E46:F47 E24:F44" xr:uid="{00000000-0002-0000-0200-000016000000}">
      <formula1>"1,2,3,4,5,6,7,8,9"</formula1>
    </dataValidation>
    <dataValidation type="list" allowBlank="1" showInputMessage="1" showErrorMessage="1" sqref="S8" xr:uid="{00000000-0002-0000-0200-000017000000}">
      <formula1>"1,2"</formula1>
    </dataValidation>
    <dataValidation type="whole" errorStyle="information" allowBlank="1" showInputMessage="1" showErrorMessage="1" errorTitle="Invalid Pour Number" error="Pour numbers must be non decreasing integers" sqref="B46:B47 B23:B44" xr:uid="{00000000-0002-0000-0200-000018000000}">
      <formula1>1</formula1>
      <formula2>22</formula2>
    </dataValidation>
    <dataValidation type="list" allowBlank="1" showInputMessage="1" showErrorMessage="1" sqref="O21" xr:uid="{00000000-0002-0000-0200-000019000000}">
      <formula1>"YES,NO"</formula1>
    </dataValidation>
    <dataValidation type="list" allowBlank="1" showInputMessage="1" showErrorMessage="1" sqref="K4:K7" xr:uid="{00000000-0002-0000-0200-00001A000000}">
      <formula1>product_grades</formula1>
    </dataValidation>
  </dataValidations>
  <pageMargins left="0.39370078740157483" right="0.39370078740157483" top="0.27559055118110237" bottom="0.27559055118110237" header="0" footer="0"/>
  <pageSetup paperSize="9" scale="64" orientation="landscape" horizontalDpi="300" verticalDpi="300"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B1:J23"/>
  <sheetViews>
    <sheetView showGridLines="0" zoomScale="80" zoomScaleNormal="80" workbookViewId="0">
      <selection activeCell="B8" sqref="B8"/>
    </sheetView>
  </sheetViews>
  <sheetFormatPr defaultColWidth="9" defaultRowHeight="14"/>
  <cols>
    <col min="1" max="1" width="1.08203125" customWidth="1"/>
    <col min="2" max="2" width="26.33203125" customWidth="1"/>
    <col min="3" max="3" width="3.33203125" customWidth="1"/>
    <col min="4" max="4" width="47.58203125" customWidth="1"/>
    <col min="5" max="5" width="1" customWidth="1"/>
  </cols>
  <sheetData>
    <row r="1" spans="2:4" ht="5.25" customHeight="1"/>
    <row r="2" spans="2:4" s="65" customFormat="1" ht="24" customHeight="1">
      <c r="B2" s="507" t="s">
        <v>89</v>
      </c>
      <c r="C2" s="507"/>
      <c r="D2" s="507"/>
    </row>
    <row r="3" spans="2:4" ht="40.5" customHeight="1" thickBot="1">
      <c r="B3" s="51" t="s">
        <v>72</v>
      </c>
      <c r="C3" s="51"/>
      <c r="D3" s="51" t="str">
        <f ca="1">UPPER(OFFSET(vessel,0,2))</f>
        <v/>
      </c>
    </row>
    <row r="4" spans="2:4" s="52" customFormat="1" ht="20.25" customHeight="1">
      <c r="B4" s="53" t="s">
        <v>66</v>
      </c>
      <c r="C4" s="54" t="s">
        <v>75</v>
      </c>
      <c r="D4" s="55">
        <f ca="1">OFFSET(hold,1,0)</f>
        <v>0</v>
      </c>
    </row>
    <row r="5" spans="2:4" s="52" customFormat="1" ht="20.25" customHeight="1">
      <c r="B5" s="56" t="s">
        <v>67</v>
      </c>
      <c r="C5" s="47" t="s">
        <v>75</v>
      </c>
      <c r="D5" s="57">
        <f ca="1">OFFSET(grade,1,0)</f>
        <v>0</v>
      </c>
    </row>
    <row r="6" spans="2:4" s="52" customFormat="1" ht="20.25" customHeight="1" thickBot="1">
      <c r="B6" s="58" t="s">
        <v>68</v>
      </c>
      <c r="C6" s="59" t="s">
        <v>75</v>
      </c>
      <c r="D6" s="60">
        <f ca="1">OFFSET(tonnes,1,0)</f>
        <v>0</v>
      </c>
    </row>
    <row r="7" spans="2:4" ht="41.25" customHeight="1">
      <c r="B7" s="508" t="s">
        <v>76</v>
      </c>
      <c r="C7" s="508"/>
      <c r="D7" s="508"/>
    </row>
    <row r="8" spans="2:4" ht="41.25" customHeight="1">
      <c r="B8" s="109" t="s">
        <v>73</v>
      </c>
      <c r="C8" s="47" t="s">
        <v>74</v>
      </c>
      <c r="D8" s="61" t="str">
        <f>IF(B8="No","Yes","No")</f>
        <v>No</v>
      </c>
    </row>
    <row r="9" spans="2:4" ht="15" customHeight="1" thickBot="1">
      <c r="B9" s="62"/>
      <c r="C9" s="59"/>
      <c r="D9" s="63"/>
    </row>
    <row r="10" spans="2:4" ht="70.5" customHeight="1">
      <c r="B10" s="508" t="s">
        <v>90</v>
      </c>
      <c r="C10" s="508"/>
      <c r="D10" s="508"/>
    </row>
    <row r="11" spans="2:4" ht="35.25" customHeight="1">
      <c r="B11" s="508" t="s">
        <v>79</v>
      </c>
      <c r="C11" s="508"/>
      <c r="D11" s="508"/>
    </row>
    <row r="12" spans="2:4" ht="48" customHeight="1">
      <c r="B12" s="511" t="s">
        <v>91</v>
      </c>
      <c r="C12" s="511"/>
      <c r="D12" s="511"/>
    </row>
    <row r="13" spans="2:4" ht="33" customHeight="1">
      <c r="B13" s="508" t="s">
        <v>69</v>
      </c>
      <c r="C13" s="508"/>
      <c r="D13" s="508"/>
    </row>
    <row r="14" spans="2:4" ht="36" customHeight="1">
      <c r="B14" s="508" t="s">
        <v>70</v>
      </c>
      <c r="C14" s="508"/>
      <c r="D14" s="508"/>
    </row>
    <row r="15" spans="2:4" ht="34.5" customHeight="1">
      <c r="B15" s="508" t="s">
        <v>71</v>
      </c>
      <c r="C15" s="508"/>
      <c r="D15" s="508"/>
    </row>
    <row r="16" spans="2:4" s="52" customFormat="1" ht="25.5" customHeight="1" thickBot="1">
      <c r="B16" s="66" t="s">
        <v>92</v>
      </c>
      <c r="C16" s="63"/>
      <c r="D16" s="64" t="s">
        <v>78</v>
      </c>
    </row>
    <row r="17" spans="2:10" s="52" customFormat="1" ht="23.25" customHeight="1">
      <c r="B17" s="100">
        <f ca="1">plan_date</f>
        <v>44838.766019212962</v>
      </c>
      <c r="C17" s="512" t="str">
        <f ca="1">IF(ISBLANK(D18),"",IF(D18=E18,C17,NOW()))</f>
        <v/>
      </c>
      <c r="D17" s="513"/>
      <c r="E17" s="83"/>
    </row>
    <row r="18" spans="2:10" s="52" customFormat="1" ht="85.5" customHeight="1">
      <c r="C18" s="28" t="s">
        <v>41</v>
      </c>
      <c r="D18" s="92" t="s">
        <v>223</v>
      </c>
      <c r="E18" s="84">
        <f ca="1">IF(D18=E18,E18,D18)</f>
        <v>0</v>
      </c>
      <c r="F18" s="34"/>
      <c r="G18" s="34"/>
      <c r="H18" s="34"/>
      <c r="I18" s="34"/>
      <c r="J18" s="34"/>
    </row>
    <row r="19" spans="2:10" ht="17.25" customHeight="1">
      <c r="C19" s="514" t="str">
        <f ca="1">IF(ISBLANK(D18),"",CONCATENATE(UPPER(D18)," (",E19,")"))</f>
        <v/>
      </c>
      <c r="D19" s="514"/>
      <c r="E19" s="82" t="str">
        <f ca="1">IF(D17=E17,E19,IF(ISERROR(GetOrg),"", GetOrg)&amp;" / "&amp;IF(ISERROR(GetUser),"", GetUser))</f>
        <v xml:space="preserve"> / </v>
      </c>
    </row>
    <row r="20" spans="2:10" ht="17.25" customHeight="1">
      <c r="C20" s="515" t="s">
        <v>151</v>
      </c>
      <c r="D20" s="515"/>
    </row>
    <row r="21" spans="2:10" ht="75.75" customHeight="1">
      <c r="B21" s="509" t="s">
        <v>77</v>
      </c>
      <c r="C21" s="509"/>
      <c r="D21" s="509"/>
    </row>
    <row r="22" spans="2:10" ht="30.75" customHeight="1">
      <c r="B22" s="510" t="s">
        <v>88</v>
      </c>
      <c r="C22" s="510"/>
      <c r="D22" s="510"/>
    </row>
    <row r="23" spans="2:10" ht="4.5" customHeight="1"/>
  </sheetData>
  <sheetProtection sheet="1" objects="1" scenarios="1" selectLockedCells="1"/>
  <mergeCells count="13">
    <mergeCell ref="B14:D14"/>
    <mergeCell ref="B21:D21"/>
    <mergeCell ref="B22:D22"/>
    <mergeCell ref="B12:D12"/>
    <mergeCell ref="C17:D17"/>
    <mergeCell ref="C19:D19"/>
    <mergeCell ref="C20:D20"/>
    <mergeCell ref="B15:D15"/>
    <mergeCell ref="B2:D2"/>
    <mergeCell ref="B7:D7"/>
    <mergeCell ref="B10:D10"/>
    <mergeCell ref="B11:D11"/>
    <mergeCell ref="B13:D13"/>
  </mergeCells>
  <phoneticPr fontId="62" type="noConversion"/>
  <dataValidations count="1">
    <dataValidation type="list" allowBlank="1" showErrorMessage="1" errorTitle="Invalid value" error="Please select &quot;Yes&quot; or &quot;No&quot;" promptTitle="Hatches clear" sqref="B8" xr:uid="{00000000-0002-0000-0300-000000000000}">
      <formula1>"Yes,No"</formula1>
    </dataValidation>
  </dataValidations>
  <hyperlinks>
    <hyperlink ref="D16" r:id="rId1" xr:uid="{00000000-0004-0000-0300-000000000000}"/>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1507" r:id="rId5" name="Label 3">
              <controlPr defaultSize="0" autoFill="0" autoLine="0" autoPict="0">
                <anchor moveWithCells="1" sizeWithCells="1">
                  <from>
                    <xdr:col>3</xdr:col>
                    <xdr:colOff>876300</xdr:colOff>
                    <xdr:row>7</xdr:row>
                    <xdr:rowOff>133350</xdr:rowOff>
                  </from>
                  <to>
                    <xdr:col>3</xdr:col>
                    <xdr:colOff>2781300</xdr:colOff>
                    <xdr:row>7</xdr:row>
                    <xdr:rowOff>323850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pageSetUpPr fitToPage="1"/>
  </sheetPr>
  <dimension ref="A1:BF1653"/>
  <sheetViews>
    <sheetView showGridLines="0" topLeftCell="E28" zoomScale="118" zoomScaleNormal="118" workbookViewId="0">
      <selection activeCell="F18" sqref="F18:K26"/>
    </sheetView>
  </sheetViews>
  <sheetFormatPr defaultColWidth="5.25" defaultRowHeight="14"/>
  <cols>
    <col min="1" max="1" width="1.58203125" hidden="1" customWidth="1"/>
    <col min="2" max="2" width="6.25" hidden="1" customWidth="1"/>
    <col min="3" max="3" width="14" hidden="1" customWidth="1"/>
    <col min="4" max="4" width="4.58203125" hidden="1" customWidth="1"/>
    <col min="5" max="5" width="1.83203125" customWidth="1"/>
    <col min="6" max="6" width="1.58203125" customWidth="1"/>
    <col min="7" max="8" width="6.5" customWidth="1"/>
    <col min="9" max="11" width="6.33203125" customWidth="1"/>
    <col min="12" max="12" width="6.58203125" customWidth="1"/>
    <col min="13" max="13" width="7.5" customWidth="1"/>
    <col min="14" max="14" width="5.25" customWidth="1"/>
    <col min="15" max="15" width="5.58203125" customWidth="1"/>
    <col min="16" max="19" width="5.5" customWidth="1"/>
    <col min="20" max="20" width="5.58203125" customWidth="1"/>
    <col min="21" max="34" width="5.25" customWidth="1"/>
    <col min="35" max="36" width="6.58203125" customWidth="1"/>
    <col min="37" max="39" width="5.25" customWidth="1"/>
    <col min="40" max="42" width="6.5" customWidth="1"/>
    <col min="43" max="43" width="1.83203125" customWidth="1"/>
    <col min="44" max="45" width="5.25" hidden="1" customWidth="1"/>
  </cols>
  <sheetData>
    <row r="1" spans="1:58" ht="6" customHeight="1" thickBot="1">
      <c r="A1" s="243" t="s">
        <v>58</v>
      </c>
      <c r="B1" s="243"/>
      <c r="C1" s="243"/>
      <c r="D1" s="243"/>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row>
    <row r="2" spans="1:58" ht="12" customHeight="1">
      <c r="A2" s="243"/>
      <c r="B2" s="243"/>
      <c r="C2" s="243"/>
      <c r="D2" s="243"/>
      <c r="E2" s="1"/>
      <c r="F2" s="35" t="s">
        <v>46</v>
      </c>
      <c r="G2" s="141">
        <v>19.2</v>
      </c>
      <c r="H2" s="146" t="s">
        <v>40</v>
      </c>
      <c r="I2" s="73" t="s">
        <v>114</v>
      </c>
      <c r="J2" s="2" t="s">
        <v>97</v>
      </c>
      <c r="K2" s="69"/>
      <c r="L2" s="22">
        <v>2.2999999999999998</v>
      </c>
      <c r="M2" s="346" t="s">
        <v>0</v>
      </c>
      <c r="N2" s="351"/>
      <c r="O2" s="351"/>
      <c r="P2" s="516">
        <v>1</v>
      </c>
      <c r="Q2" s="353" t="s">
        <v>103</v>
      </c>
      <c r="R2" s="355">
        <f ca="1">IF(AR20=AS20,R2,NOW())</f>
        <v>44229.47802800926</v>
      </c>
      <c r="S2" s="355"/>
      <c r="T2" s="355"/>
      <c r="U2" s="351" t="s">
        <v>104</v>
      </c>
      <c r="V2" s="351"/>
      <c r="W2" s="516" t="s">
        <v>127</v>
      </c>
      <c r="X2" s="516"/>
      <c r="Y2" s="516"/>
      <c r="Z2" s="516"/>
      <c r="AA2" s="516"/>
      <c r="AB2" s="516"/>
      <c r="AC2" s="516"/>
      <c r="AD2" s="516"/>
      <c r="AE2" s="516"/>
      <c r="AF2" s="351" t="s">
        <v>86</v>
      </c>
      <c r="AG2" s="520">
        <v>9218076</v>
      </c>
      <c r="AH2" s="521"/>
      <c r="AI2" s="361" t="s">
        <v>1</v>
      </c>
      <c r="AJ2" s="361"/>
      <c r="AK2" s="524">
        <v>5441</v>
      </c>
      <c r="AL2" s="524"/>
      <c r="AM2" s="378" t="s">
        <v>100</v>
      </c>
      <c r="AN2" s="365" t="s">
        <v>105</v>
      </c>
      <c r="AO2" s="351"/>
      <c r="AP2" s="518" t="s">
        <v>128</v>
      </c>
      <c r="AQ2" s="3"/>
      <c r="AS2" t="str">
        <f ca="1">"""revision"":"&amp;IF(ISBLANK(P2),"null",P2)&amp;",""date"":"""&amp;TEXT(plan_date,"YYYY-MM-DDTHH:MM:SS")&amp;""",""vessel"":"""&amp;W2&amp;""",""imo"":"&amp;IF(ISBLANK(AG2),"null",AG2)&amp;",""voyage"":"""&amp;AP2&amp;""","</f>
        <v>"revision":1,"date":"2021-02-02T11:28:22","vessel":"CAPE NELSON","imo":9218076,"voyage":"1",</v>
      </c>
    </row>
    <row r="3" spans="1:58" ht="12" customHeight="1" thickBot="1">
      <c r="A3" s="244"/>
      <c r="B3" s="244"/>
      <c r="C3" s="244"/>
      <c r="D3" s="244"/>
      <c r="E3" s="1"/>
      <c r="F3" s="36" t="s">
        <v>47</v>
      </c>
      <c r="G3" s="142">
        <v>19.2</v>
      </c>
      <c r="H3" s="147" t="s">
        <v>36</v>
      </c>
      <c r="I3" s="74" t="s">
        <v>110</v>
      </c>
      <c r="J3" s="4" t="s">
        <v>25</v>
      </c>
      <c r="K3" s="25"/>
      <c r="L3" s="23">
        <v>2</v>
      </c>
      <c r="M3" s="352"/>
      <c r="N3" s="259"/>
      <c r="O3" s="259"/>
      <c r="P3" s="517"/>
      <c r="Q3" s="354"/>
      <c r="R3" s="356"/>
      <c r="S3" s="356"/>
      <c r="T3" s="356"/>
      <c r="U3" s="259"/>
      <c r="V3" s="259"/>
      <c r="W3" s="517"/>
      <c r="X3" s="517"/>
      <c r="Y3" s="517"/>
      <c r="Z3" s="517"/>
      <c r="AA3" s="517"/>
      <c r="AB3" s="517"/>
      <c r="AC3" s="517"/>
      <c r="AD3" s="517"/>
      <c r="AE3" s="517"/>
      <c r="AF3" s="259"/>
      <c r="AG3" s="522"/>
      <c r="AH3" s="523"/>
      <c r="AI3" s="362"/>
      <c r="AJ3" s="362"/>
      <c r="AK3" s="525"/>
      <c r="AL3" s="525"/>
      <c r="AM3" s="379"/>
      <c r="AN3" s="285"/>
      <c r="AO3" s="350"/>
      <c r="AP3" s="519"/>
      <c r="AQ3" s="3"/>
    </row>
    <row r="4" spans="1:58" ht="12" customHeight="1">
      <c r="A4" s="38" t="s">
        <v>54</v>
      </c>
      <c r="B4" s="38" t="s">
        <v>55</v>
      </c>
      <c r="C4" s="38" t="s">
        <v>56</v>
      </c>
      <c r="D4" s="38" t="s">
        <v>57</v>
      </c>
      <c r="E4" s="1"/>
      <c r="F4" s="36" t="s">
        <v>48</v>
      </c>
      <c r="G4" s="142">
        <v>18.3</v>
      </c>
      <c r="H4" s="147" t="s">
        <v>37</v>
      </c>
      <c r="I4" s="74" t="s">
        <v>111</v>
      </c>
      <c r="J4" s="4" t="s">
        <v>31</v>
      </c>
      <c r="K4" s="25"/>
      <c r="L4" s="23">
        <v>2.5</v>
      </c>
      <c r="M4" s="389" t="s">
        <v>120</v>
      </c>
      <c r="N4" s="392">
        <v>1</v>
      </c>
      <c r="O4" s="403" t="s">
        <v>37</v>
      </c>
      <c r="P4" s="408" t="str">
        <f>IF(ISBLANK(O4),"",VLOOKUP(O4,products,3,FALSE))</f>
        <v>MAC FINES</v>
      </c>
      <c r="Q4" s="409"/>
      <c r="R4" s="409"/>
      <c r="S4" s="410"/>
      <c r="T4" s="353" t="s">
        <v>122</v>
      </c>
      <c r="U4" s="394">
        <f>IF(ISBLANK(O4),"",VLOOKUP(O4,products,5,FALSE))</f>
        <v>2.5</v>
      </c>
      <c r="V4" s="393" t="s">
        <v>101</v>
      </c>
      <c r="W4" s="353" t="s">
        <v>102</v>
      </c>
      <c r="X4" s="353"/>
      <c r="Y4" s="526">
        <v>90000</v>
      </c>
      <c r="Z4" s="526"/>
      <c r="AA4" s="397" t="s">
        <v>21</v>
      </c>
      <c r="AB4" s="361" t="s">
        <v>125</v>
      </c>
      <c r="AC4" s="361"/>
      <c r="AD4" s="528">
        <v>0.1</v>
      </c>
      <c r="AE4" s="353" t="s">
        <v>106</v>
      </c>
      <c r="AF4" s="395">
        <f>SUMIF(pour_grades,O4,pour_tonnes)</f>
        <v>87050</v>
      </c>
      <c r="AG4" s="395"/>
      <c r="AH4" s="396" t="s">
        <v>21</v>
      </c>
      <c r="AI4" s="285" t="s">
        <v>3</v>
      </c>
      <c r="AJ4" s="350"/>
      <c r="AK4" s="539">
        <v>18.18</v>
      </c>
      <c r="AL4" s="539"/>
      <c r="AM4" s="331" t="s">
        <v>21</v>
      </c>
      <c r="AN4" s="386" t="s">
        <v>180</v>
      </c>
      <c r="AO4" s="330"/>
      <c r="AP4" s="366">
        <v>1023</v>
      </c>
      <c r="AQ4" s="3"/>
      <c r="AS4" t="str">
        <f>"""residual"":"""&amp;AD10&amp;""",""discharge"":"""&amp;W10&amp;""","</f>
        <v>"residual":"IRON ORE","discharge":"Main Port China",</v>
      </c>
    </row>
    <row r="5" spans="1:58" ht="12" customHeight="1" thickBot="1">
      <c r="A5" s="43">
        <v>1</v>
      </c>
      <c r="B5" s="43">
        <v>62590</v>
      </c>
      <c r="C5" s="44">
        <v>44136.220833333333</v>
      </c>
      <c r="D5" s="43">
        <v>1.02</v>
      </c>
      <c r="E5" s="1"/>
      <c r="F5" s="36" t="s">
        <v>49</v>
      </c>
      <c r="G5" s="142">
        <v>19.2</v>
      </c>
      <c r="H5" s="147" t="s">
        <v>38</v>
      </c>
      <c r="I5" s="74" t="s">
        <v>112</v>
      </c>
      <c r="J5" s="4" t="s">
        <v>34</v>
      </c>
      <c r="K5" s="25"/>
      <c r="L5" s="23">
        <v>2.5</v>
      </c>
      <c r="M5" s="390"/>
      <c r="N5" s="369"/>
      <c r="O5" s="404"/>
      <c r="P5" s="411"/>
      <c r="Q5" s="412"/>
      <c r="R5" s="412"/>
      <c r="S5" s="413"/>
      <c r="T5" s="324"/>
      <c r="U5" s="173"/>
      <c r="V5" s="330"/>
      <c r="W5" s="324"/>
      <c r="X5" s="324"/>
      <c r="Y5" s="527"/>
      <c r="Z5" s="527"/>
      <c r="AA5" s="331"/>
      <c r="AB5" s="362"/>
      <c r="AC5" s="362"/>
      <c r="AD5" s="529"/>
      <c r="AE5" s="324"/>
      <c r="AF5" s="341"/>
      <c r="AG5" s="341"/>
      <c r="AH5" s="333"/>
      <c r="AI5" s="285"/>
      <c r="AJ5" s="350"/>
      <c r="AK5" s="539"/>
      <c r="AL5" s="539"/>
      <c r="AM5" s="331"/>
      <c r="AN5" s="387"/>
      <c r="AO5" s="388"/>
      <c r="AP5" s="367"/>
      <c r="AQ5" s="5"/>
    </row>
    <row r="6" spans="1:58" ht="12" customHeight="1">
      <c r="A6" s="43">
        <v>0</v>
      </c>
      <c r="B6" s="43">
        <v>62590</v>
      </c>
      <c r="C6" s="44">
        <v>44136.481944444444</v>
      </c>
      <c r="D6" s="43">
        <v>6.43</v>
      </c>
      <c r="E6" s="1"/>
      <c r="F6" s="36" t="s">
        <v>50</v>
      </c>
      <c r="G6" s="142">
        <v>19.2</v>
      </c>
      <c r="H6" s="147" t="s">
        <v>39</v>
      </c>
      <c r="I6" s="74" t="s">
        <v>113</v>
      </c>
      <c r="J6" s="4" t="s">
        <v>2</v>
      </c>
      <c r="K6" s="25"/>
      <c r="L6" s="23">
        <v>2.5</v>
      </c>
      <c r="M6" s="390"/>
      <c r="N6" s="369">
        <v>2</v>
      </c>
      <c r="O6" s="532" t="s">
        <v>40</v>
      </c>
      <c r="P6" s="440" t="str">
        <f>IF(ISBLANK(O6),"",VLOOKUP(O6,products,3,FALSE))</f>
        <v>NEWMAN BLENDED LUMP</v>
      </c>
      <c r="Q6" s="441"/>
      <c r="R6" s="441"/>
      <c r="S6" s="442"/>
      <c r="T6" s="324"/>
      <c r="U6" s="173">
        <f>IF(ISBLANK(O6),"",VLOOKUP(O6,products,5,FALSE))</f>
        <v>2.2999999999999998</v>
      </c>
      <c r="V6" s="330" t="s">
        <v>101</v>
      </c>
      <c r="W6" s="324"/>
      <c r="X6" s="324"/>
      <c r="Y6" s="527">
        <v>90000</v>
      </c>
      <c r="Z6" s="527"/>
      <c r="AA6" s="331" t="s">
        <v>21</v>
      </c>
      <c r="AB6" s="362"/>
      <c r="AC6" s="362"/>
      <c r="AD6" s="530">
        <v>0.1</v>
      </c>
      <c r="AE6" s="324"/>
      <c r="AF6" s="341">
        <f>SUMIF(pour_grades,O6,pour_tonnes)</f>
        <v>93050</v>
      </c>
      <c r="AG6" s="341"/>
      <c r="AH6" s="333" t="s">
        <v>21</v>
      </c>
      <c r="AI6" s="285" t="s">
        <v>176</v>
      </c>
      <c r="AJ6" s="350"/>
      <c r="AK6" s="561">
        <v>181000</v>
      </c>
      <c r="AL6" s="561"/>
      <c r="AM6" s="336" t="s">
        <v>21</v>
      </c>
      <c r="AN6" s="346" t="s">
        <v>168</v>
      </c>
      <c r="AO6" s="406" t="s">
        <v>15</v>
      </c>
      <c r="AP6" s="344" t="s">
        <v>171</v>
      </c>
      <c r="AQ6" s="5"/>
      <c r="AS6" t="str">
        <f>"{""name"":"""&amp;IF(ISBLANK(P4),"",VLOOKUP(O4,grade_lookup,2,FALSE))&amp;""",""stowage"":"&amp;IF(OR(ISBLANK(cargo1_stowage), cargo1_stowage=""),"null",cargo1_stowage)&amp;",""target"":"&amp;IF(ISBLANK(Y4),"null",Y4)&amp;",""tolerance"":"&amp;IF(ISBLANK(AD4),"null",AD4)&amp;"},"</f>
        <v>{"name":"MACF","stowage":2.5,"target":90000,"tolerance":0.1},</v>
      </c>
    </row>
    <row r="7" spans="1:58" ht="12" customHeight="1" thickBot="1">
      <c r="A7" s="43">
        <v>1</v>
      </c>
      <c r="B7" s="43">
        <v>62590</v>
      </c>
      <c r="C7" s="44">
        <v>44136.726388888892</v>
      </c>
      <c r="D7" s="43">
        <v>1.39</v>
      </c>
      <c r="E7" s="1"/>
      <c r="F7" s="36" t="s">
        <v>51</v>
      </c>
      <c r="G7" s="142">
        <v>19.2</v>
      </c>
      <c r="H7" s="147" t="s">
        <v>24</v>
      </c>
      <c r="I7" s="74" t="s">
        <v>24</v>
      </c>
      <c r="J7" s="4" t="s">
        <v>35</v>
      </c>
      <c r="L7" s="23">
        <v>2</v>
      </c>
      <c r="M7" s="391"/>
      <c r="N7" s="373"/>
      <c r="O7" s="533"/>
      <c r="P7" s="443"/>
      <c r="Q7" s="444"/>
      <c r="R7" s="444"/>
      <c r="S7" s="445"/>
      <c r="T7" s="400"/>
      <c r="U7" s="253"/>
      <c r="V7" s="337"/>
      <c r="W7" s="400"/>
      <c r="X7" s="400"/>
      <c r="Y7" s="534"/>
      <c r="Z7" s="534"/>
      <c r="AA7" s="332"/>
      <c r="AB7" s="399"/>
      <c r="AC7" s="399"/>
      <c r="AD7" s="531"/>
      <c r="AE7" s="400"/>
      <c r="AF7" s="372"/>
      <c r="AG7" s="372"/>
      <c r="AH7" s="334"/>
      <c r="AI7" s="285"/>
      <c r="AJ7" s="350"/>
      <c r="AK7" s="561"/>
      <c r="AL7" s="561"/>
      <c r="AM7" s="336"/>
      <c r="AN7" s="347"/>
      <c r="AO7" s="407"/>
      <c r="AP7" s="345"/>
      <c r="AQ7" s="3"/>
    </row>
    <row r="8" spans="1:58" ht="12" customHeight="1">
      <c r="A8" s="43">
        <v>0</v>
      </c>
      <c r="B8" s="43">
        <v>62590</v>
      </c>
      <c r="C8" s="44">
        <v>44136.98333333333</v>
      </c>
      <c r="D8" s="43">
        <v>6.77</v>
      </c>
      <c r="E8" s="1"/>
      <c r="F8" s="36" t="s">
        <v>52</v>
      </c>
      <c r="G8" s="142">
        <v>19.2</v>
      </c>
      <c r="H8" s="147" t="s">
        <v>156</v>
      </c>
      <c r="I8" s="74" t="s">
        <v>156</v>
      </c>
      <c r="J8" s="4" t="s">
        <v>153</v>
      </c>
      <c r="K8" s="25"/>
      <c r="L8" s="23">
        <v>2.5</v>
      </c>
      <c r="M8" s="488" t="s">
        <v>178</v>
      </c>
      <c r="N8" s="489"/>
      <c r="O8" s="554"/>
      <c r="P8" s="554"/>
      <c r="Q8" s="554"/>
      <c r="R8" s="554"/>
      <c r="S8" s="554"/>
      <c r="T8" s="368" t="s">
        <v>4</v>
      </c>
      <c r="U8" s="368"/>
      <c r="V8" s="368"/>
      <c r="W8" s="557">
        <v>1</v>
      </c>
      <c r="X8" s="323" t="s">
        <v>45</v>
      </c>
      <c r="Y8" s="323"/>
      <c r="Z8" s="323"/>
      <c r="AA8" s="559">
        <v>1234567</v>
      </c>
      <c r="AB8" s="559"/>
      <c r="AC8" s="559"/>
      <c r="AD8" s="329" t="s">
        <v>107</v>
      </c>
      <c r="AE8" s="329"/>
      <c r="AF8" s="340">
        <f>SUM(AF4,AF6)</f>
        <v>180100</v>
      </c>
      <c r="AG8" s="340"/>
      <c r="AH8" s="335" t="s">
        <v>21</v>
      </c>
      <c r="AI8" s="324" t="s">
        <v>182</v>
      </c>
      <c r="AJ8" s="324"/>
      <c r="AK8" s="542">
        <v>181.5</v>
      </c>
      <c r="AL8" s="542"/>
      <c r="AM8" s="314" t="s">
        <v>121</v>
      </c>
      <c r="AN8" s="348" t="s">
        <v>169</v>
      </c>
      <c r="AO8" s="535">
        <v>8.0299999999999994</v>
      </c>
      <c r="AP8" s="537">
        <v>8.6199999999999992</v>
      </c>
      <c r="AQ8" s="3"/>
      <c r="AS8" t="str">
        <f>"{""name"":"""&amp;IF(ISBLANK(P6),"",VLOOKUP(O6,grade_lookup,2,FALSE))&amp;""",""stowage"":"&amp;IF(OR(ISBLANK(cargo2_stowage), cargo2_stowage=""),"null",cargo2_stowage)&amp;",""target"":"&amp;IF(ISBLANK(Y6),"null",Y6)&amp;",""tolerance"":"&amp;IF(ISBLANK(AD6),"null",AD6)&amp;"}"</f>
        <v>{"name":"NBLL","stowage":2.3,"target":90000,"tolerance":0.1}</v>
      </c>
      <c r="BF8" s="95"/>
    </row>
    <row r="9" spans="1:58" ht="12" customHeight="1" thickBot="1">
      <c r="A9" s="43">
        <v>1</v>
      </c>
      <c r="B9" s="43">
        <v>62590</v>
      </c>
      <c r="C9" s="44">
        <v>44137.238888888889</v>
      </c>
      <c r="D9" s="43">
        <v>0.88</v>
      </c>
      <c r="E9" s="1"/>
      <c r="F9" s="37" t="s">
        <v>53</v>
      </c>
      <c r="G9" s="143">
        <v>19.2</v>
      </c>
      <c r="H9" s="147" t="s">
        <v>157</v>
      </c>
      <c r="I9" s="74" t="s">
        <v>157</v>
      </c>
      <c r="J9" s="4" t="s">
        <v>152</v>
      </c>
      <c r="K9" s="25"/>
      <c r="L9" s="23">
        <v>2.5</v>
      </c>
      <c r="M9" s="390"/>
      <c r="N9" s="362"/>
      <c r="O9" s="555"/>
      <c r="P9" s="555"/>
      <c r="Q9" s="555"/>
      <c r="R9" s="555"/>
      <c r="S9" s="555"/>
      <c r="T9" s="369"/>
      <c r="U9" s="369"/>
      <c r="V9" s="369"/>
      <c r="W9" s="558"/>
      <c r="X9" s="324"/>
      <c r="Y9" s="324"/>
      <c r="Z9" s="324"/>
      <c r="AA9" s="560"/>
      <c r="AB9" s="560"/>
      <c r="AC9" s="560"/>
      <c r="AD9" s="330"/>
      <c r="AE9" s="330"/>
      <c r="AF9" s="341"/>
      <c r="AG9" s="341"/>
      <c r="AH9" s="336"/>
      <c r="AI9" s="324"/>
      <c r="AJ9" s="324"/>
      <c r="AK9" s="542"/>
      <c r="AL9" s="542"/>
      <c r="AM9" s="314"/>
      <c r="AN9" s="348"/>
      <c r="AO9" s="535"/>
      <c r="AP9" s="537"/>
      <c r="AQ9" s="5"/>
    </row>
    <row r="10" spans="1:58" ht="12" customHeight="1">
      <c r="A10" s="43">
        <v>0</v>
      </c>
      <c r="B10" s="43">
        <v>62590</v>
      </c>
      <c r="C10" s="44">
        <v>44137.5</v>
      </c>
      <c r="D10" s="43">
        <v>6.46</v>
      </c>
      <c r="E10" s="150"/>
      <c r="F10" s="149">
        <v>54789</v>
      </c>
      <c r="G10" s="144" t="str">
        <f>O4</f>
        <v>MF</v>
      </c>
      <c r="H10" s="147" t="s">
        <v>158</v>
      </c>
      <c r="I10" s="74" t="s">
        <v>158</v>
      </c>
      <c r="J10" s="4" t="s">
        <v>154</v>
      </c>
      <c r="L10" s="139">
        <v>2.5</v>
      </c>
      <c r="M10" s="386"/>
      <c r="N10" s="362"/>
      <c r="O10" s="555"/>
      <c r="P10" s="555"/>
      <c r="Q10" s="555"/>
      <c r="R10" s="555"/>
      <c r="S10" s="555"/>
      <c r="T10" s="369" t="s">
        <v>44</v>
      </c>
      <c r="U10" s="369"/>
      <c r="V10" s="369"/>
      <c r="W10" s="543" t="s">
        <v>126</v>
      </c>
      <c r="X10" s="544"/>
      <c r="Y10" s="544"/>
      <c r="Z10" s="544"/>
      <c r="AA10" s="545"/>
      <c r="AB10" s="224" t="s">
        <v>43</v>
      </c>
      <c r="AC10" s="225"/>
      <c r="AD10" s="549" t="s">
        <v>96</v>
      </c>
      <c r="AE10" s="550"/>
      <c r="AF10" s="550"/>
      <c r="AG10" s="550"/>
      <c r="AH10" s="550"/>
      <c r="AI10" s="362" t="s">
        <v>179</v>
      </c>
      <c r="AJ10" s="362"/>
      <c r="AK10" s="540">
        <v>700</v>
      </c>
      <c r="AL10" s="540"/>
      <c r="AM10" s="336" t="s">
        <v>21</v>
      </c>
      <c r="AN10" s="348" t="s">
        <v>170</v>
      </c>
      <c r="AO10" s="535">
        <v>18.18</v>
      </c>
      <c r="AP10" s="537">
        <v>18.18</v>
      </c>
      <c r="AQ10" s="5"/>
      <c r="AS10" t="str">
        <f>"""tpc"":"&amp;IF(ISBLANK(AK8),"null",AK8)&amp;",""loaders"":"&amp;IF(ISBLANK(W8),"null",W8)&amp;",""nomination"":"&amp;IF(ISBLANK(AA8),"null",AA8)&amp;",""draft"":{""summer"":"&amp;IF(ISBLANK(AK4),"null",AK4)</f>
        <v>"tpc":181.5,"loaders":1,"nomination":1234567,"draft":{"summer":18.18</v>
      </c>
      <c r="BA10" s="76"/>
      <c r="BB10" s="76"/>
      <c r="BC10" s="76"/>
    </row>
    <row r="11" spans="1:58" ht="12" customHeight="1" thickBot="1">
      <c r="A11" s="43">
        <v>1</v>
      </c>
      <c r="B11" s="43">
        <v>62590</v>
      </c>
      <c r="C11" s="44">
        <v>44137.743055555555</v>
      </c>
      <c r="D11" s="43">
        <v>1.39</v>
      </c>
      <c r="E11" s="150"/>
      <c r="F11" s="149">
        <v>54789</v>
      </c>
      <c r="G11" s="144" t="str">
        <f>O6</f>
        <v>NBL</v>
      </c>
      <c r="H11" s="148" t="s">
        <v>159</v>
      </c>
      <c r="I11" s="140" t="s">
        <v>159</v>
      </c>
      <c r="J11" s="138" t="s">
        <v>155</v>
      </c>
      <c r="K11" s="24"/>
      <c r="L11" s="139">
        <v>2</v>
      </c>
      <c r="M11" s="553"/>
      <c r="N11" s="399"/>
      <c r="O11" s="556"/>
      <c r="P11" s="556"/>
      <c r="Q11" s="556"/>
      <c r="R11" s="556"/>
      <c r="S11" s="556"/>
      <c r="T11" s="373"/>
      <c r="U11" s="373"/>
      <c r="V11" s="373"/>
      <c r="W11" s="546"/>
      <c r="X11" s="547"/>
      <c r="Y11" s="547"/>
      <c r="Z11" s="547"/>
      <c r="AA11" s="548"/>
      <c r="AB11" s="417"/>
      <c r="AC11" s="418"/>
      <c r="AD11" s="551"/>
      <c r="AE11" s="552"/>
      <c r="AF11" s="552"/>
      <c r="AG11" s="552"/>
      <c r="AH11" s="552"/>
      <c r="AI11" s="399"/>
      <c r="AJ11" s="399"/>
      <c r="AK11" s="541"/>
      <c r="AL11" s="541"/>
      <c r="AM11" s="416"/>
      <c r="AN11" s="349"/>
      <c r="AO11" s="536"/>
      <c r="AP11" s="538"/>
      <c r="AQ11" s="6"/>
      <c r="BA11" s="76"/>
      <c r="BB11" s="76"/>
      <c r="BC11" s="76"/>
    </row>
    <row r="12" spans="1:58" ht="12" customHeight="1" thickBot="1">
      <c r="A12" s="43"/>
      <c r="B12" s="43"/>
      <c r="C12" s="44"/>
      <c r="D12" s="43"/>
      <c r="E12" s="1"/>
      <c r="F12" s="91">
        <v>54789</v>
      </c>
      <c r="G12" s="145"/>
      <c r="H12" s="151" t="s">
        <v>213</v>
      </c>
      <c r="I12" s="75" t="s">
        <v>213</v>
      </c>
      <c r="J12" s="27" t="s">
        <v>214</v>
      </c>
      <c r="K12" s="26"/>
      <c r="L12" s="137">
        <v>2</v>
      </c>
      <c r="M12" s="157"/>
      <c r="N12" s="157"/>
      <c r="O12" s="158"/>
      <c r="P12" s="158"/>
      <c r="Q12" s="158"/>
      <c r="R12" s="158"/>
      <c r="S12" s="158"/>
      <c r="T12" s="155"/>
      <c r="U12" s="155"/>
      <c r="V12" s="155"/>
      <c r="W12" s="159"/>
      <c r="X12" s="159"/>
      <c r="Y12" s="159"/>
      <c r="Z12" s="159"/>
      <c r="AA12" s="159"/>
      <c r="AB12" s="160"/>
      <c r="AC12" s="160"/>
      <c r="AD12" s="161"/>
      <c r="AE12" s="161"/>
      <c r="AF12" s="161"/>
      <c r="AG12" s="161"/>
      <c r="AH12" s="161"/>
      <c r="AI12" s="157"/>
      <c r="AJ12" s="157"/>
      <c r="AK12" s="162"/>
      <c r="AL12" s="162"/>
      <c r="AM12" s="163"/>
      <c r="AN12" s="158"/>
      <c r="AO12" s="164"/>
      <c r="AP12" s="165"/>
      <c r="AQ12" s="6"/>
      <c r="BA12" s="76"/>
      <c r="BB12" s="76"/>
      <c r="BC12" s="76"/>
    </row>
    <row r="13" spans="1:58" ht="9" customHeight="1" thickBot="1">
      <c r="A13" s="43">
        <v>0</v>
      </c>
      <c r="B13" s="43">
        <v>62590</v>
      </c>
      <c r="C13" s="44">
        <v>44138</v>
      </c>
      <c r="D13" s="43">
        <v>6.8</v>
      </c>
      <c r="E13" s="1"/>
      <c r="F13" s="1"/>
      <c r="G13" s="5"/>
      <c r="I13" s="166"/>
      <c r="J13" s="167"/>
      <c r="L13" s="21"/>
      <c r="M13" s="21"/>
      <c r="O13" s="21"/>
      <c r="P13" s="21"/>
      <c r="Q13" s="21"/>
      <c r="R13" s="21"/>
      <c r="S13" s="21"/>
      <c r="T13" s="21"/>
      <c r="U13" s="21"/>
      <c r="V13" s="45"/>
      <c r="W13" s="21"/>
      <c r="X13" s="21"/>
      <c r="Y13" s="21"/>
      <c r="Z13" s="21"/>
      <c r="AA13" s="21"/>
      <c r="AB13" s="21"/>
      <c r="AC13" s="21"/>
      <c r="AD13" s="21"/>
      <c r="AE13" s="21"/>
      <c r="AF13" s="21"/>
      <c r="AG13" s="21"/>
      <c r="AH13" s="21"/>
      <c r="AI13" s="21"/>
      <c r="AJ13" s="21"/>
      <c r="AK13" s="21"/>
      <c r="AL13" s="21"/>
      <c r="AM13" s="21"/>
      <c r="AN13" s="21"/>
      <c r="AO13" s="21"/>
      <c r="AP13" s="11"/>
      <c r="AQ13" s="11"/>
    </row>
    <row r="14" spans="1:58" ht="15.75" customHeight="1">
      <c r="A14" s="43">
        <v>1</v>
      </c>
      <c r="B14" s="43">
        <v>62590</v>
      </c>
      <c r="C14" s="44">
        <v>44138.255555555559</v>
      </c>
      <c r="D14" s="43">
        <v>0.84</v>
      </c>
      <c r="E14" s="1"/>
      <c r="F14" s="562" t="s">
        <v>62</v>
      </c>
      <c r="G14" s="563"/>
      <c r="H14" s="563"/>
      <c r="I14" s="563"/>
      <c r="J14" s="563"/>
      <c r="K14" s="563"/>
      <c r="L14" s="563"/>
      <c r="M14" s="563"/>
      <c r="N14" s="563"/>
      <c r="O14" s="563"/>
      <c r="P14" s="563"/>
      <c r="Q14" s="563"/>
      <c r="R14" s="564"/>
      <c r="S14" s="48">
        <v>1</v>
      </c>
      <c r="T14" s="290">
        <f>MIN(INDEX((tides_times&gt;alongside)*tides_hl*(tides_times-sentinel),))+sentinel</f>
        <v>44229.318055555559</v>
      </c>
      <c r="U14" s="290"/>
      <c r="V14" s="291"/>
      <c r="W14" s="49">
        <f>S14+1</f>
        <v>2</v>
      </c>
      <c r="X14" s="290">
        <f>MIN(INDEX((tides_times&gt;(T14+0.01))*tides_hl*(tides_times-sentinel),))+sentinel</f>
        <v>44229.829861111109</v>
      </c>
      <c r="Y14" s="290"/>
      <c r="Z14" s="291"/>
      <c r="AA14" s="49">
        <f>W14+1</f>
        <v>3</v>
      </c>
      <c r="AB14" s="290">
        <f>MIN(INDEX((tides_times&gt;(X14+0.01))*tides_hl*(tides_times-sentinel),))+sentinel</f>
        <v>44230.34097222222</v>
      </c>
      <c r="AC14" s="290"/>
      <c r="AD14" s="291"/>
      <c r="AE14" s="49">
        <f>AA14+1</f>
        <v>4</v>
      </c>
      <c r="AF14" s="290">
        <f>MIN(INDEX((tides_times&gt;(AB14+0.01))*tides_hl*(tides_times-sentinel),))+sentinel</f>
        <v>44230.855555555558</v>
      </c>
      <c r="AG14" s="290"/>
      <c r="AH14" s="291"/>
      <c r="AI14" s="49">
        <f>AE14+1</f>
        <v>5</v>
      </c>
      <c r="AJ14" s="290">
        <f>MIN(INDEX((tides_times&gt;(AF14+0.01))*tides_hl*(tides_times-sentinel),))+sentinel</f>
        <v>44231.364583333336</v>
      </c>
      <c r="AK14" s="290"/>
      <c r="AL14" s="291"/>
      <c r="AM14" s="49">
        <f>AI14+1</f>
        <v>6</v>
      </c>
      <c r="AN14" s="290">
        <f>MIN(INDEX((tides_times&gt;(AJ14+0.01))*tides_hl*(tides_times-sentinel),))+sentinel</f>
        <v>44231.885416666664</v>
      </c>
      <c r="AO14" s="290"/>
      <c r="AP14" s="291"/>
      <c r="AQ14" s="42"/>
      <c r="AR14" s="42"/>
      <c r="AS14" s="42"/>
      <c r="AT14" s="42"/>
    </row>
    <row r="15" spans="1:58" s="41" customFormat="1" ht="15.75" customHeight="1">
      <c r="A15" s="43">
        <v>0</v>
      </c>
      <c r="B15" s="43">
        <v>62590</v>
      </c>
      <c r="C15" s="44">
        <v>44138.517361111109</v>
      </c>
      <c r="D15" s="43">
        <v>6.42</v>
      </c>
      <c r="E15" s="39"/>
      <c r="F15" s="248" t="s">
        <v>61</v>
      </c>
      <c r="G15" s="249"/>
      <c r="H15" s="249"/>
      <c r="I15" s="221" t="s">
        <v>65</v>
      </c>
      <c r="J15" s="297"/>
      <c r="K15" s="297"/>
      <c r="L15" s="297"/>
      <c r="M15" s="248" t="s">
        <v>64</v>
      </c>
      <c r="N15" s="249"/>
      <c r="O15" s="249"/>
      <c r="P15" s="249"/>
      <c r="Q15" s="249" t="s">
        <v>63</v>
      </c>
      <c r="R15" s="254"/>
      <c r="S15" s="297" t="s">
        <v>59</v>
      </c>
      <c r="T15" s="271"/>
      <c r="U15" s="221" t="s">
        <v>60</v>
      </c>
      <c r="V15" s="222"/>
      <c r="W15" s="270" t="s">
        <v>59</v>
      </c>
      <c r="X15" s="271"/>
      <c r="Y15" s="221" t="s">
        <v>60</v>
      </c>
      <c r="Z15" s="222"/>
      <c r="AA15" s="270" t="s">
        <v>59</v>
      </c>
      <c r="AB15" s="271"/>
      <c r="AC15" s="221" t="s">
        <v>60</v>
      </c>
      <c r="AD15" s="222"/>
      <c r="AE15" s="270" t="s">
        <v>59</v>
      </c>
      <c r="AF15" s="271"/>
      <c r="AG15" s="221" t="s">
        <v>60</v>
      </c>
      <c r="AH15" s="222"/>
      <c r="AI15" s="270" t="s">
        <v>59</v>
      </c>
      <c r="AJ15" s="271"/>
      <c r="AK15" s="221" t="s">
        <v>60</v>
      </c>
      <c r="AL15" s="222"/>
      <c r="AM15" s="270" t="s">
        <v>59</v>
      </c>
      <c r="AN15" s="271"/>
      <c r="AO15" s="221" t="s">
        <v>60</v>
      </c>
      <c r="AP15" s="222"/>
      <c r="AQ15" s="40"/>
      <c r="AR15" s="40"/>
      <c r="AS15" s="40"/>
      <c r="AT15" s="40"/>
    </row>
    <row r="16" spans="1:58" ht="15.75" customHeight="1" thickBot="1">
      <c r="A16" s="43">
        <v>1</v>
      </c>
      <c r="B16" s="43">
        <v>62590</v>
      </c>
      <c r="C16" s="44">
        <v>44138.759722222225</v>
      </c>
      <c r="D16" s="43">
        <v>1.46</v>
      </c>
      <c r="E16" s="1"/>
      <c r="F16" s="565" t="s">
        <v>47</v>
      </c>
      <c r="G16" s="566"/>
      <c r="H16" s="566"/>
      <c r="I16" s="567">
        <v>44228.842361111114</v>
      </c>
      <c r="J16" s="567"/>
      <c r="K16" s="567"/>
      <c r="L16" s="568"/>
      <c r="M16" s="252">
        <f>MAX(drafts)</f>
        <v>18.649999999999999</v>
      </c>
      <c r="N16" s="253"/>
      <c r="O16" s="253"/>
      <c r="P16" s="253"/>
      <c r="Q16" s="255">
        <f>INDEX(pour_indexes,IFERROR(MATCH(drafts_deepest,drafts_aft,0), IFERROR(MATCH(drafts_deepest,drafts_mid,0),IFERROR(MATCH(drafts_deepest,drafts_forward,0),""))))</f>
        <v>15</v>
      </c>
      <c r="R16" s="256"/>
      <c r="S16" s="219">
        <f>VLOOKUP(T14,tides,2,FALSE)</f>
        <v>0.89</v>
      </c>
      <c r="T16" s="220"/>
      <c r="U16" s="219">
        <f>VLOOKUP(berth,berths,2,FALSE)+S16-drafts_deepest</f>
        <v>1.4400000000000013</v>
      </c>
      <c r="V16" s="223"/>
      <c r="W16" s="219">
        <f>VLOOKUP(X14,tides,2,FALSE)</f>
        <v>1.4</v>
      </c>
      <c r="X16" s="220"/>
      <c r="Y16" s="219">
        <f>VLOOKUP(berth,berths,2,FALSE)+W16-drafts_deepest</f>
        <v>1.9499999999999993</v>
      </c>
      <c r="Z16" s="223"/>
      <c r="AA16" s="219">
        <f>VLOOKUP(AB14,tides,2,FALSE)</f>
        <v>1.18</v>
      </c>
      <c r="AB16" s="220"/>
      <c r="AC16" s="219">
        <f>VLOOKUP(berth,berths,2,FALSE)+AA16-drafts_deepest</f>
        <v>1.7300000000000004</v>
      </c>
      <c r="AD16" s="223"/>
      <c r="AE16" s="219">
        <f>VLOOKUP(AF14,tides,2,FALSE)</f>
        <v>1.62</v>
      </c>
      <c r="AF16" s="220"/>
      <c r="AG16" s="219">
        <f>VLOOKUP(berth,berths,2,FALSE)+AE16-drafts_deepest</f>
        <v>2.1700000000000017</v>
      </c>
      <c r="AH16" s="223"/>
      <c r="AI16" s="219">
        <f>VLOOKUP(AJ14,tides,2,FALSE)</f>
        <v>1.62</v>
      </c>
      <c r="AJ16" s="220"/>
      <c r="AK16" s="219">
        <f>VLOOKUP(berth,berths,2,FALSE)+AI16-drafts_deepest</f>
        <v>2.1700000000000017</v>
      </c>
      <c r="AL16" s="223"/>
      <c r="AM16" s="219">
        <f>VLOOKUP(AN14,tides,2,FALSE)</f>
        <v>1.98</v>
      </c>
      <c r="AN16" s="220"/>
      <c r="AO16" s="219">
        <f>VLOOKUP(berth,berths,2,FALSE)+AM16-drafts_deepest</f>
        <v>2.5300000000000011</v>
      </c>
      <c r="AP16" s="223"/>
      <c r="AQ16" s="21"/>
      <c r="AR16" s="21"/>
      <c r="AS16" s="21"/>
      <c r="AT16" s="21"/>
    </row>
    <row r="17" spans="1:52" ht="8.25" customHeight="1" thickBot="1">
      <c r="A17" s="43">
        <v>0</v>
      </c>
      <c r="B17" s="43">
        <v>62590</v>
      </c>
      <c r="C17" s="44">
        <v>44139.01666666667</v>
      </c>
      <c r="D17" s="43">
        <v>6.75</v>
      </c>
      <c r="E17" s="1"/>
      <c r="F17" s="1"/>
      <c r="G17" s="5"/>
      <c r="H17" s="7"/>
      <c r="I17" s="7"/>
      <c r="J17" s="7"/>
      <c r="K17" s="7"/>
      <c r="L17" s="7"/>
      <c r="M17" s="7"/>
      <c r="N17" s="7"/>
      <c r="O17" s="7"/>
      <c r="P17" s="7"/>
      <c r="Q17" s="7"/>
      <c r="R17" s="7"/>
      <c r="S17" s="7"/>
      <c r="T17" s="7"/>
      <c r="U17" s="7"/>
      <c r="V17" s="7"/>
      <c r="W17" s="7"/>
      <c r="X17" s="7"/>
      <c r="Y17" s="7"/>
      <c r="Z17" s="7"/>
      <c r="AA17" s="7"/>
      <c r="AB17" s="7"/>
      <c r="AC17" s="7"/>
      <c r="AD17" s="7"/>
      <c r="AE17" s="7"/>
      <c r="AF17" s="7"/>
      <c r="AG17" s="8"/>
      <c r="AH17" s="8"/>
      <c r="AI17" s="8"/>
      <c r="AJ17" s="8"/>
      <c r="AK17" s="7"/>
      <c r="AL17" s="7"/>
      <c r="AM17" s="7"/>
      <c r="AN17" s="7"/>
      <c r="AO17" s="7"/>
      <c r="AP17" s="7"/>
      <c r="AQ17" s="7"/>
    </row>
    <row r="18" spans="1:52" ht="17.5">
      <c r="A18" s="43">
        <v>1</v>
      </c>
      <c r="B18" s="43">
        <v>62590</v>
      </c>
      <c r="C18" s="44">
        <v>44139.272222222222</v>
      </c>
      <c r="D18" s="43">
        <v>0.92</v>
      </c>
      <c r="E18" s="1"/>
      <c r="F18" s="299"/>
      <c r="G18" s="299"/>
      <c r="H18" s="299"/>
      <c r="I18" s="299"/>
      <c r="J18" s="299"/>
      <c r="K18" s="299"/>
      <c r="L18" s="94"/>
      <c r="M18" s="262" t="s">
        <v>172</v>
      </c>
      <c r="N18" s="263"/>
      <c r="O18" s="228">
        <v>1</v>
      </c>
      <c r="P18" s="229"/>
      <c r="Q18" s="230"/>
      <c r="R18" s="228">
        <f>O18+1</f>
        <v>2</v>
      </c>
      <c r="S18" s="229"/>
      <c r="T18" s="230"/>
      <c r="U18" s="228">
        <f>R18+1</f>
        <v>3</v>
      </c>
      <c r="V18" s="229"/>
      <c r="W18" s="230"/>
      <c r="X18" s="228">
        <f>U18+1</f>
        <v>4</v>
      </c>
      <c r="Y18" s="229"/>
      <c r="Z18" s="230"/>
      <c r="AA18" s="228">
        <f>X18+1</f>
        <v>5</v>
      </c>
      <c r="AB18" s="229"/>
      <c r="AC18" s="230"/>
      <c r="AD18" s="228">
        <f>AA18+1</f>
        <v>6</v>
      </c>
      <c r="AE18" s="229"/>
      <c r="AF18" s="230"/>
      <c r="AG18" s="228">
        <f>AD18+1</f>
        <v>7</v>
      </c>
      <c r="AH18" s="229"/>
      <c r="AI18" s="230"/>
      <c r="AJ18" s="228">
        <f>AG18+1</f>
        <v>8</v>
      </c>
      <c r="AK18" s="229"/>
      <c r="AL18" s="230"/>
      <c r="AM18" s="228">
        <f>AJ18+1</f>
        <v>9</v>
      </c>
      <c r="AN18" s="229"/>
      <c r="AO18" s="230"/>
      <c r="AP18" s="9"/>
      <c r="AQ18" s="9"/>
      <c r="AR18" t="str">
        <f>",""sailing"":{""fore"":"&amp;IF(ISBLANK(AO10),"null",AO10)&amp;",""aft"":"&amp;IF(ISBLANK(AP10),"null",AP10)&amp;"}"</f>
        <v>,"sailing":{"fore":18.18,"aft":18.18}</v>
      </c>
      <c r="AS18" t="str">
        <f>",""arrival"":{""fore"":"&amp;IF(ISBLANK(AO8),"null",AO8)&amp;",""aft"":"&amp;IF(ISBLANK(AP8),"null",AP8)&amp;"}"</f>
        <v>,"arrival":{"fore":8.03,"aft":8.62}</v>
      </c>
    </row>
    <row r="19" spans="1:52" s="107" customFormat="1" ht="14.25" customHeight="1">
      <c r="A19" s="102">
        <v>0</v>
      </c>
      <c r="B19" s="102">
        <v>62590</v>
      </c>
      <c r="C19" s="103">
        <v>44139.53402777778</v>
      </c>
      <c r="D19" s="102">
        <v>6.29</v>
      </c>
      <c r="E19" s="104"/>
      <c r="F19" s="299"/>
      <c r="G19" s="299"/>
      <c r="H19" s="299"/>
      <c r="I19" s="299"/>
      <c r="J19" s="299"/>
      <c r="K19" s="299"/>
      <c r="L19" s="105"/>
      <c r="M19" s="264" t="s">
        <v>174</v>
      </c>
      <c r="N19" s="265"/>
      <c r="O19" s="569">
        <v>25000</v>
      </c>
      <c r="P19" s="570"/>
      <c r="Q19" s="571"/>
      <c r="R19" s="569">
        <v>26000</v>
      </c>
      <c r="S19" s="570"/>
      <c r="T19" s="571"/>
      <c r="U19" s="569">
        <v>26000</v>
      </c>
      <c r="V19" s="570"/>
      <c r="W19" s="571"/>
      <c r="X19" s="569">
        <v>26000</v>
      </c>
      <c r="Y19" s="570"/>
      <c r="Z19" s="571"/>
      <c r="AA19" s="569">
        <v>26000</v>
      </c>
      <c r="AB19" s="570"/>
      <c r="AC19" s="571"/>
      <c r="AD19" s="569">
        <v>26000</v>
      </c>
      <c r="AE19" s="570"/>
      <c r="AF19" s="571"/>
      <c r="AG19" s="569">
        <v>26000</v>
      </c>
      <c r="AH19" s="570"/>
      <c r="AI19" s="571"/>
      <c r="AJ19" s="569">
        <v>26000</v>
      </c>
      <c r="AK19" s="570"/>
      <c r="AL19" s="571"/>
      <c r="AM19" s="569">
        <v>25500</v>
      </c>
      <c r="AN19" s="570"/>
      <c r="AO19" s="571"/>
      <c r="AP19" s="106"/>
      <c r="AQ19" s="106"/>
    </row>
    <row r="20" spans="1:52" ht="15" customHeight="1">
      <c r="A20" s="43">
        <v>1</v>
      </c>
      <c r="B20" s="43">
        <v>62590</v>
      </c>
      <c r="C20" s="44">
        <v>44139.776388888888</v>
      </c>
      <c r="D20" s="43">
        <v>1.62</v>
      </c>
      <c r="E20" s="1"/>
      <c r="F20" s="299"/>
      <c r="G20" s="299"/>
      <c r="H20" s="299"/>
      <c r="I20" s="299"/>
      <c r="J20" s="299"/>
      <c r="K20" s="299"/>
      <c r="L20" s="94"/>
      <c r="M20" s="262" t="s">
        <v>7</v>
      </c>
      <c r="N20" s="263"/>
      <c r="O20" s="231" t="str">
        <f>VLOOKUP(O18,pour_data,5, FALSE)</f>
        <v>NBL</v>
      </c>
      <c r="P20" s="232"/>
      <c r="Q20" s="233"/>
      <c r="R20" s="231" t="str">
        <f>VLOOKUP(R18,pour_data,5, FALSE)</f>
        <v>MF</v>
      </c>
      <c r="S20" s="232"/>
      <c r="T20" s="233"/>
      <c r="U20" s="231" t="str">
        <f>VLOOKUP(U18,pour_data,5, FALSE)</f>
        <v>NBL</v>
      </c>
      <c r="V20" s="232"/>
      <c r="W20" s="233"/>
      <c r="X20" s="231" t="str">
        <f>VLOOKUP(X18,pour_data,5, FALSE)</f>
        <v>MF</v>
      </c>
      <c r="Y20" s="232"/>
      <c r="Z20" s="233"/>
      <c r="AA20" s="231" t="str">
        <f>VLOOKUP(AA18,pour_data,5, FALSE)</f>
        <v>NBL</v>
      </c>
      <c r="AB20" s="232"/>
      <c r="AC20" s="233"/>
      <c r="AD20" s="231" t="str">
        <f>VLOOKUP(AD18,pour_data,5, FALSE)</f>
        <v>MF</v>
      </c>
      <c r="AE20" s="232"/>
      <c r="AF20" s="233"/>
      <c r="AG20" s="231" t="str">
        <f>VLOOKUP(AG18,pour_data,5, FALSE)</f>
        <v>NBL</v>
      </c>
      <c r="AH20" s="232"/>
      <c r="AI20" s="233"/>
      <c r="AJ20" s="231" t="str">
        <f>VLOOKUP(AJ18,pour_data,5, FALSE)</f>
        <v>MF</v>
      </c>
      <c r="AK20" s="232"/>
      <c r="AL20" s="233"/>
      <c r="AM20" s="383" t="str">
        <f>VLOOKUP(AM18,pour_data,5, FALSE)</f>
        <v>NBL</v>
      </c>
      <c r="AN20" s="384"/>
      <c r="AO20" s="385"/>
      <c r="AP20" s="10"/>
      <c r="AQ20" s="10"/>
      <c r="AR20" t="str">
        <f>CONCATENATE(AS57,AR57)</f>
        <v>,"pours":[{"trim":0,"no":"1","hold":7,"tonnes":12000,"grade":"NBLL","op":"Po. Wbt 4 p/s (99%)","time":2.4},{"trim":0,"no":"2","hold":9,"tonnes":15000,"grade":"NBLL","op":"Po. Wbt 5 p/s (99%) Apt 27%","time":2.5},{"trim":0,"no":"3","hold":5,"tonnes":15360,"grade":"NBLL","op":"Po. Wbt 3 p/s (99%)","time":2.5},{"trim":0,"no":"4","hold":3,"tonnes":18540,"grade":"NBLL","op":"Po. Wbt 2 p/s (99%)","time":2.9},{"trim":0,"no":"5","hold":1,"tonnes":12000,"grade":"NBLL","op":"Po. Wbt 1 p/s (99%) Fpt 99%","time":1.4},{"trim":0,"no":"6","hold":9,"tonnes":7360,"grade":"NBLL","op":"Stripping","time":1},{"trim":0,"no":"7","hold":7,"tonnes":6950,"grade":"NBLL","op":"Stripping","time":0.8},{"trim":0,"no":"8","hold":1,"tonnes":5840,"grade":"NBLL","op":"Stripping","time":0.7},{"trim":0,"no":"9","hold":6,"tonnes":12000,"grade":"MACF","op":"Stripping","time":1.2},{"trim":0,"no":"10","hold":4,"tonnes":12000,"grade":"MACF","op":"Stripping","time":1.2},{"trim":0,"no":"11","hold":8,"tonnes":12000,"grade":"MACF","op":"Stripping","time":1.2},{"trim":0,"no":"12","hold":2,"tonnes":12000,"grade":"MACF","op":"Stripping","time":1.2},{"trim":0,"no":"13","hold":6,"tonnes":9410,"grade":"MACF","op":"","time":null},{"trim":0,"no":"14","hold":4,"tonnes":9780,"grade":"MACF","op":"","time":null},{"trim":0,"no":"15","hold":8,"tonnes":8100,"grade":"MACF","op":"","time":null},{"trim":0,"no":"16","hold":2,"tonnes":7760,"grade":"MACF","op":"","time":null},{"trim":0,"no":"17","hold":null,"tonnes":null,"grade":"","op":"","time":null},{"trim":0,"no":"18","hold":null,"tonnes":null,"grade":"","op":"","time":null},{"trim":0,"no":"19","hold":null,"tonnes":null,"grade":"","op":"","time":null},{"trim":0,"no":"20","hold":null,"tonnes":null,"grade":"","op":"","time":null},{"trim":0,"no":"21","hold":null,"tonnes":null,"grade":"","op":"","time":null},{"trim":0,"no":"22","hold":null,"tonnes":null,"grade":"","op":"","time":null},{"trim":1,"no":"23","hold":8,"tonnes":2000,"grade":"MACF","op":"","time":null},{"trim":1,"no":"24","hold":2,"tonnes":2000,"grade":"MACF","op":"","time":null}],"drafts":[{"rem":"←Arrival Port Hedland→","fore":8.03,"mid":8.11,"aft":8.62,"air":19.8,"bm":66,"sf":-57},{"rem":"","fore":7.52,"mid":8.06,"aft":8.61,"air":20.1,"bm":51,"sf":33},{"rem":"","fore":6.52,"mid":8.55,"aft":10.59,"air":20.9,"bm":74,"sf":58},{"rem":"CH5 COMPLETED","fore":6.37,"mid":8.72,"aft":11.07,"air":20.9,"bm":60,"sf":53},{"rem":"CH3 COMPLETED","fore":7.16,"mid":9.17,"aft":11.17,"air":20.2,"bm":52,"sf":51},{"rem":"","fore":8.3,"mid":9.47,"aft":10.64,"air":19.2,"bm":59,"sf":54},{"rem":"CH9 COMPLETED","fore":7.28,"mid":10.1,"aft":12.92,"air":20,"bm":74,"sf":74},{"rem":"CH7 COMPLETED","fore":7.27,"mid":10.63,"aft":13.99,"air":19.9,"bm":59,"sf":62},{"rem":"CH1 COMPLETED","fore":9.11,"mid":11.11,"aft":13.11,"air":18.3,"bm":76,"sf":69},{"rem":"","fore":9.72,"mid":12.1,"aft":14.48,"air":17.6,"bm":46,"sf":53},{"rem":"","fore":11.62,"mid":13.09,"aft":14.56,"air":15.8,"bm":49,"sf":44},{"rem":"","fore":11.03,"mid":14.04,"aft":17.06,"air":16.2,"bm":30,"sf":-40},{"rem":"","fore":14.17,"mid":15.05,"aft":15.93,"air":13.4,"bm":28,"sf":30},{"rem":"CH6 COMPLETED","fore":14.69,"mid":15.81,"aft":16.93,"air":12.8,"bm":-23,"sf":-35},{"rem":"CH4 COMPLETED","fore":16.23,"mid":16.62,"aft":17,"air":11.4,"bm":-26,"sf":-37},{"rem":"","fore":15.74,"mid":17.2,"aft":18.65,"air":11.7,"bm":-49,"sf":-53},{"rem":"","fore":17.75,"mid":17.85,"aft":17.95,"air":9.9,"bm":-41,"sf":-47},{"rem":"","fore":null,"mid":null,"aft":null,"air":null,"bm":null,"sf":null},{"rem":"","fore":null,"mid":null,"aft":null,"air":null,"bm":null,"sf":null},{"rem":"","fore":null,"mid":null,"aft":null,"air":null,"bm":null,"sf":null},{"rem":"","fore":null,"mid":null,"aft":null,"air":null,"bm":null,"sf":null},{"rem":"","fore":null,"mid":null,"aft":null,"air":null,"bm":null,"sf":null},{"rem":"","fore":null,"mid":null,"aft":null,"air":null,"bm":null,"sf":null},{"rem":"CH8 COMPLETED","fore":17.66,"mid":18.01,"aft":18.35,"air":10,"bm":-47,"sf":-51},{"rem":"CH2 COMPLETED","fore":18.18,"mid":18.18,"aft":18.18,"air":9.5,"bm":-93,"sf":-74}]</v>
      </c>
      <c r="AS20" t="str">
        <f ca="1">IF(ISERROR(AS20),AR20,IF(AR20&lt;&gt;AS20,AR20,AS20))</f>
        <v>,"pours":[{"trim":0,"no":"1","hold":7,"tonnes":12000,"grade":"NBLL","op":"Po. Wbt 4 p/s (99%)","time":2.4},{"trim":0,"no":"2","hold":9,"tonnes":15000,"grade":"NBLL","op":"Po. Wbt 5 p/s (99%) Apt 27%","time":2.5},{"trim":0,"no":"3","hold":5,"tonnes":15360,"grade":"NBLL","op":"Po. Wbt 3 p/s (99%)","time":2.5},{"trim":0,"no":"4","hold":3,"tonnes":18540,"grade":"NBLL","op":"Po. Wbt 2 p/s (99%)","time":2.9},{"trim":0,"no":"5","hold":1,"tonnes":12000,"grade":"NBLL","op":"Po. Wbt 1 p/s (99%) Fpt 99%","time":1.4},{"trim":0,"no":"6","hold":9,"tonnes":7360,"grade":"NBLL","op":"Stripping","time":1},{"trim":0,"no":"7","hold":7,"tonnes":6950,"grade":"NBLL","op":"Stripping","time":0.8},{"trim":0,"no":"8","hold":1,"tonnes":5840,"grade":"NBLL","op":"Stripping","time":0.7},{"trim":0,"no":"9","hold":6,"tonnes":12000,"grade":"MACF","op":"Stripping","time":1.2},{"trim":0,"no":"10","hold":4,"tonnes":12000,"grade":"MACF","op":"Stripping","time":1.2},{"trim":0,"no":"11","hold":8,"tonnes":12000,"grade":"MACF","op":"Stripping","time":1.2},{"trim":0,"no":"12","hold":2,"tonnes":12000,"grade":"MACF","op":"Stripping","time":1.2},{"trim":0,"no":"13","hold":6,"tonnes":9410,"grade":"MACF","op":"","time":null},{"trim":0,"no":"14","hold":4,"tonnes":9780,"grade":"MACF","op":"","time":null},{"trim":0,"no":"15","hold":8,"tonnes":8100,"grade":"MACF","op":"","time":null},{"trim":0,"no":"16","hold":2,"tonnes":7760,"grade":"MACF","op":"","time":null},{"trim":0,"no":"17","hold":null,"tonnes":null,"grade":"","op":"","time":null},{"trim":0,"no":"18","hold":null,"tonnes":null,"grade":"","op":"","time":null},{"trim":0,"no":"19","hold":null,"tonnes":null,"grade":"","op":"","time":null},{"trim":0,"no":"20","hold":null,"tonnes":null,"grade":"","op":"","time":null},{"trim":0,"no":"21","hold":null,"tonnes":null,"grade":"","op":"","time":null},{"trim":0,"no":"22","hold":null,"tonnes":null,"grade":"","op":"","time":null},{"trim":1,"no":"23","hold":8,"tonnes":2000,"grade":"MACF","op":"","time":null},{"trim":1,"no":"24","hold":2,"tonnes":2000,"grade":"MACF","op":"","time":null}],"drafts":[{"rem":"←Arrival Port Hedland→","fore":8.03,"mid":8.11,"aft":8.62,"air":19.8,"bm":66,"sf":-57},{"rem":"","fore":7.52,"mid":8.06,"aft":8.61,"air":20.1,"bm":51,"sf":33},{"rem":"","fore":6.52,"mid":8.55,"aft":10.59,"air":20.9,"bm":74,"sf":58},{"rem":"CH5 COMPLETED","fore":6.37,"mid":8.72,"aft":11.07,"air":20.9,"bm":60,"sf":53},{"rem":"CH3 COMPLETED","fore":7.16,"mid":9.17,"aft":11.17,"air":20.2,"bm":52,"sf":51},{"rem":"","fore":8.3,"mid":9.47,"aft":10.64,"air":19.2,"bm":59,"sf":54},{"rem":"CH9 COMPLETED","fore":7.28,"mid":10.1,"aft":12.92,"air":20,"bm":74,"sf":74},{"rem":"CH7 COMPLETED","fore":7.27,"mid":10.63,"aft":13.99,"air":19.9,"bm":59,"sf":62},{"rem":"CH1 COMPLETED","fore":9.11,"mid":11.11,"aft":13.11,"air":18.3,"bm":76,"sf":69},{"rem":"","fore":9.72,"mid":12.1,"aft":14.48,"air":17.6,"bm":46,"sf":53},{"rem":"","fore":11.62,"mid":13.09,"aft":14.56,"air":15.8,"bm":49,"sf":44},{"rem":"","fore":11.03,"mid":14.04,"aft":17.06,"air":16.2,"bm":30,"sf":-40},{"rem":"","fore":14.17,"mid":15.05,"aft":15.93,"air":13.4,"bm":28,"sf":30},{"rem":"CH6 COMPLETED","fore":14.69,"mid":15.81,"aft":16.93,"air":12.8,"bm":-23,"sf":-35},{"rem":"CH4 COMPLETED","fore":16.23,"mid":16.62,"aft":17,"air":11.4,"bm":-26,"sf":-37},{"rem":"","fore":15.74,"mid":17.2,"aft":18.65,"air":11.7,"bm":-49,"sf":-53},{"rem":"","fore":17.75,"mid":17.85,"aft":17.95,"air":9.9,"bm":-41,"sf":-47},{"rem":"","fore":null,"mid":null,"aft":null,"air":null,"bm":null,"sf":null},{"rem":"","fore":null,"mid":null,"aft":null,"air":null,"bm":null,"sf":null},{"rem":"","fore":null,"mid":null,"aft":null,"air":null,"bm":null,"sf":null},{"rem":"","fore":null,"mid":null,"aft":null,"air":null,"bm":null,"sf":null},{"rem":"","fore":null,"mid":null,"aft":null,"air":null,"bm":null,"sf":null},{"rem":"","fore":null,"mid":null,"aft":null,"air":null,"bm":null,"sf":null},{"rem":"CH8 COMPLETED","fore":17.66,"mid":18.01,"aft":18.35,"air":10,"bm":-47,"sf":-51},{"rem":"CH2 COMPLETED","fore":18.18,"mid":18.18,"aft":18.18,"air":9.5,"bm":-93,"sf":-74}]</v>
      </c>
    </row>
    <row r="21" spans="1:52" ht="26.25" customHeight="1" thickBot="1">
      <c r="A21" s="43">
        <v>0</v>
      </c>
      <c r="B21" s="43">
        <v>62590</v>
      </c>
      <c r="C21" s="44">
        <v>44140.031944444447</v>
      </c>
      <c r="D21" s="43">
        <v>6.61</v>
      </c>
      <c r="E21" s="1"/>
      <c r="F21" s="299"/>
      <c r="G21" s="299"/>
      <c r="H21" s="299"/>
      <c r="I21" s="299"/>
      <c r="J21" s="299"/>
      <c r="K21" s="299"/>
      <c r="L21" s="94"/>
      <c r="M21" s="266" t="s">
        <v>173</v>
      </c>
      <c r="N21" s="267"/>
      <c r="O21" s="380">
        <f ca="1">SUMIF(pour_holds,O18,pour_tonnes)</f>
        <v>17840</v>
      </c>
      <c r="P21" s="381"/>
      <c r="Q21" s="382"/>
      <c r="R21" s="380">
        <f ca="1">SUMIF(pour_holds,R18,pour_tonnes)</f>
        <v>21760</v>
      </c>
      <c r="S21" s="381"/>
      <c r="T21" s="382"/>
      <c r="U21" s="380">
        <f ca="1">SUMIF(pour_holds,U18,pour_tonnes)</f>
        <v>18540</v>
      </c>
      <c r="V21" s="381"/>
      <c r="W21" s="382"/>
      <c r="X21" s="380">
        <f ca="1">SUMIF(pour_holds,X18,pour_tonnes)</f>
        <v>21780</v>
      </c>
      <c r="Y21" s="381"/>
      <c r="Z21" s="382"/>
      <c r="AA21" s="380">
        <f ca="1">SUMIF(pour_holds,AA18,pour_tonnes)</f>
        <v>15360</v>
      </c>
      <c r="AB21" s="381"/>
      <c r="AC21" s="382"/>
      <c r="AD21" s="380">
        <f ca="1">SUMIF(pour_holds,AD18,pour_tonnes)</f>
        <v>21410</v>
      </c>
      <c r="AE21" s="381"/>
      <c r="AF21" s="382"/>
      <c r="AG21" s="380">
        <f ca="1">SUMIF(pour_holds,AG18,pour_tonnes)</f>
        <v>18950</v>
      </c>
      <c r="AH21" s="381"/>
      <c r="AI21" s="382"/>
      <c r="AJ21" s="380">
        <f ca="1">SUMIF(pour_holds,AJ18,pour_tonnes)</f>
        <v>22100</v>
      </c>
      <c r="AK21" s="381"/>
      <c r="AL21" s="382"/>
      <c r="AM21" s="380">
        <f ca="1">SUMIF(pour_holds,AM18,pour_tonnes)</f>
        <v>22360</v>
      </c>
      <c r="AN21" s="381"/>
      <c r="AO21" s="382"/>
      <c r="AP21" s="11"/>
      <c r="AQ21" s="11"/>
    </row>
    <row r="22" spans="1:52" ht="6.75" customHeight="1">
      <c r="A22" s="43">
        <v>1</v>
      </c>
      <c r="B22" s="43">
        <v>62590</v>
      </c>
      <c r="C22" s="44">
        <v>44140.290277777778</v>
      </c>
      <c r="D22" s="43">
        <v>1.1100000000000001</v>
      </c>
      <c r="E22" s="1"/>
      <c r="F22" s="299"/>
      <c r="G22" s="299"/>
      <c r="H22" s="299"/>
      <c r="I22" s="299"/>
      <c r="J22" s="299"/>
      <c r="K22" s="299"/>
      <c r="L22" s="94"/>
      <c r="M22" s="94"/>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11"/>
      <c r="AQ22" s="11"/>
    </row>
    <row r="23" spans="1:52" ht="9" customHeight="1">
      <c r="A23" s="43">
        <v>0</v>
      </c>
      <c r="B23" s="43">
        <v>62590</v>
      </c>
      <c r="C23" s="44">
        <v>44140.550694444442</v>
      </c>
      <c r="D23" s="43">
        <v>6.09</v>
      </c>
      <c r="E23" s="1"/>
      <c r="F23" s="299"/>
      <c r="G23" s="299"/>
      <c r="H23" s="299"/>
      <c r="I23" s="299"/>
      <c r="J23" s="299"/>
      <c r="K23" s="299"/>
      <c r="L23" s="94"/>
      <c r="M23" s="94"/>
      <c r="N23" s="46"/>
      <c r="O23" s="328" t="str">
        <f ca="1">"{""version"":1,"&amp;AS2&amp;AS4&amp;AS10&amp;AS18&amp;AR18&amp;"},""cargo"":["&amp;AS6&amp;AS8&amp;"],""signatures"":{"&amp;AS26&amp;AR26&amp;"}"&amp;AS29&amp;AS57&amp;AR57&amp;"}"</f>
        <v>{"version":1,"revision":1,"date":"2021-02-02T11:28:22","vessel":"CAPE NELSON","imo":9218076,"voyage":"1","residual":"IRON ORE","discharge":"Main Port China","tpc":181.5,"loaders":1,"nomination":1234567,"draft":{"summer":18.18,"arrival":{"fore":8.03,"aft":8.62},"sailing":{"fore":18.18,"aft":18.18}},"cargo":[{"name":"MACF","stowage":2.5,"target":90000,"tolerance":0.1},{"name":"NBLL","stowage":2.3,"target":90000,"tolerance":0.1}],"signatures":{"vessel":{"on":"DD/MM/YYYY HH:MM:SS PM","signed":"Ship Master's or Delegates Name","by":"SHIP MASTER'S OR DELEGATES NAME (Organisation / User Name)"},"terminal":{"on":"","signed":"","by":""}},"ballast":{"total":60315,"rate":5441,"in_hold":"NO"},"pours":[{"trim":0,"no":"1","hold":7,"tonnes":12000,"grade":"NBLL","op":"Po. Wbt 4 p/s (99%)","time":2.4},{"trim":0,"no":"2","hold":9,"tonnes":15000,"grade":"NBLL","op":"Po. Wbt 5 p/s (99%) Apt 27%","time":2.5},{"trim":0,"no":"3","hold":5,"tonnes":15360,"grade":"NBLL","op":"Po. Wbt 3 p/s (99%)","time":2.5},{"trim":0,"no":"4","hold":3,"tonnes":18540,"grade":"NBLL","op":"Po. Wbt 2 p/s (99%)","time":2.9},{"trim":0,"no":"5","hold":1,"tonnes":12000,"grade":"NBLL","op":"Po. Wbt 1 p/s (99%) Fpt 99%","time":1.4},{"trim":0,"no":"6","hold":9,"tonnes":7360,"grade":"NBLL","op":"Stripping","time":1},{"trim":0,"no":"7","hold":7,"tonnes":6950,"grade":"NBLL","op":"Stripping","time":0.8},{"trim":0,"no":"8","hold":1,"tonnes":5840,"grade":"NBLL","op":"Stripping","time":0.7},{"trim":0,"no":"9","hold":6,"tonnes":12000,"grade":"MACF","op":"Stripping","time":1.2},{"trim":0,"no":"10","hold":4,"tonnes":12000,"grade":"MACF","op":"Stripping","time":1.2},{"trim":0,"no":"11","hold":8,"tonnes":12000,"grade":"MACF","op":"Stripping","time":1.2},{"trim":0,"no":"12","hold":2,"tonnes":12000,"grade":"MACF","op":"Stripping","time":1.2},{"trim":0,"no":"13","hold":6,"tonnes":9410,"grade":"MACF","op":"","time":null},{"trim":0,"no":"14","hold":4,"tonnes":9780,"grade":"MACF","op":"","time":null},{"trim":0,"no":"15","hold":8,"tonnes":8100,"grade":"MACF","op":"","time":null},{"trim":0,"no":"16","hold":2,"tonnes":7760,"grade":"MACF","op":"","time":null},{"trim":0,"no":"17","hold":null,"tonnes":null,"grade":"","op":"","time":null},{"trim":0,"no":"18","hold":null,"tonnes":null,"grade":"","op":"","time":null},{"trim":0,"no":"19","hold":null,"tonnes":null,"grade":"","op":"","time":null},{"trim":0,"no":"20","hold":null,"tonnes":null,"grade":"","op":"","time":null},{"trim":0,"no":"21","hold":null,"tonnes":null,"grade":"","op":"","time":null},{"trim":0,"no":"22","hold":null,"tonnes":null,"grade":"","op":"","time":null},{"trim":1,"no":"23","hold":8,"tonnes":2000,"grade":"MACF","op":"","time":null},{"trim":1,"no":"24","hold":2,"tonnes":2000,"grade":"MACF","op":"","time":null}],"drafts":[{"rem":"←Arrival Port Hedland→","fore":8.03,"mid":8.11,"aft":8.62,"air":19.8,"bm":66,"sf":-57},{"rem":"","fore":7.52,"mid":8.06,"aft":8.61,"air":20.1,"bm":51,"sf":33},{"rem":"","fore":6.52,"mid":8.55,"aft":10.59,"air":20.9,"bm":74,"sf":58},{"rem":"CH5 COMPLETED","fore":6.37,"mid":8.72,"aft":11.07,"air":20.9,"bm":60,"sf":53},{"rem":"CH3 COMPLETED","fore":7.16,"mid":9.17,"aft":11.17,"air":20.2,"bm":52,"sf":51},{"rem":"","fore":8.3,"mid":9.47,"aft":10.64,"air":19.2,"bm":59,"sf":54},{"rem":"CH9 COMPLETED","fore":7.28,"mid":10.1,"aft":12.92,"air":20,"bm":74,"sf":74},{"rem":"CH7 COMPLETED","fore":7.27,"mid":10.63,"aft":13.99,"air":19.9,"bm":59,"sf":62},{"rem":"CH1 COMPLETED","fore":9.11,"mid":11.11,"aft":13.11,"air":18.3,"bm":76,"sf":69},{"rem":"","fore":9.72,"mid":12.1,"aft":14.48,"air":17.6,"bm":46,"sf":53},{"rem":"","fore":11.62,"mid":13.09,"aft":14.56,"air":15.8,"bm":49,"sf":44},{"rem":"","fore":11.03,"mid":14.04,"aft":17.06,"air":16.2,"bm":30,"sf":-40},{"rem":"","fore":14.17,"mid":15.05,"aft":15.93,"air":13.4,"bm":28,"sf":30},{"rem":"CH6 COMPLETED","fore":14.69,"mid":15.81,"aft":16.93,"air":12.8,"bm":-23,"sf":-35},{"rem":"CH4 COMPLETED","fore":16.23,"mid":16.62,"aft":17,"air":11.4,"bm":-26,"sf":-37},{"rem":"","fore":15.74,"mid":17.2,"aft":18.65,"air":11.7,"bm":-49,"sf":-53},{"rem":"","fore":17.75,"mid":17.85,"aft":17.95,"air":9.9,"bm":-41,"sf":-47},{"rem":"","fore":null,"mid":null,"aft":null,"air":null,"bm":null,"sf":null},{"rem":"","fore":null,"mid":null,"aft":null,"air":null,"bm":null,"sf":null},{"rem":"","fore":null,"mid":null,"aft":null,"air":null,"bm":null,"sf":null},{"rem":"","fore":null,"mid":null,"aft":null,"air":null,"bm":null,"sf":null},{"rem":"","fore":null,"mid":null,"aft":null,"air":null,"bm":null,"sf":null},{"rem":"","fore":null,"mid":null,"aft":null,"air":null,"bm":null,"sf":null},{"rem":"CH8 COMPLETED","fore":17.66,"mid":18.01,"aft":18.35,"air":10,"bm":-47,"sf":-51},{"rem":"CH2 COMPLETED","fore":18.18,"mid":18.18,"aft":18.18,"air":9.5,"bm":-93,"sf":-74}]}</v>
      </c>
      <c r="P23" s="328"/>
      <c r="Q23" s="31"/>
      <c r="R23" s="179" t="str">
        <f>IF(ISBLANK(S24),"",Z23)</f>
        <v/>
      </c>
      <c r="S23" s="179"/>
      <c r="T23" s="179"/>
      <c r="U23" s="179"/>
      <c r="V23" s="179"/>
      <c r="W23" s="179"/>
      <c r="X23" s="179"/>
      <c r="Y23" s="179"/>
      <c r="Z23" s="80">
        <f ca="1">IF(Z24=S24,Z23,NOW())</f>
        <v>44228.596197222221</v>
      </c>
      <c r="AA23" s="32"/>
      <c r="AB23" s="179" t="str">
        <f>IF(ISBLANK(AC24),"","DD/MM/YYYY HH:MM:SS PM")</f>
        <v>DD/MM/YYYY HH:MM:SS PM</v>
      </c>
      <c r="AC23" s="179"/>
      <c r="AD23" s="179"/>
      <c r="AE23" s="179"/>
      <c r="AF23" s="179"/>
      <c r="AG23" s="179"/>
      <c r="AH23" s="179"/>
      <c r="AI23" s="179"/>
      <c r="AJ23" s="77">
        <f ca="1">IF(AJ24=AC24,AJ23,NOW())</f>
        <v>44229.477003935186</v>
      </c>
      <c r="AK23" s="47"/>
      <c r="AL23" s="47"/>
      <c r="AM23" s="47"/>
      <c r="AN23" s="47"/>
      <c r="AO23" s="47"/>
      <c r="AP23" s="47"/>
      <c r="AQ23" s="1"/>
      <c r="AR23" t="str">
        <f>"""on"":"&amp;IF(ISBLANK(TerminalDate),"null",CONCATENATE("""",TEXT(TerminalDate,"YYYY-MM-DDTHH:MM:SS"),""""))&amp;","</f>
        <v>"on":"",</v>
      </c>
      <c r="AS23" t="str">
        <f>"""on"":"&amp;IF(ISBLANK(VesselDate),"null",CONCATENATE("""",TEXT(VesselDate,"YYYY-MM-DDTHH:MM:SS"),""""))&amp;","</f>
        <v>"on":"DD/MM/YYYY HH:MM:SS PM",</v>
      </c>
    </row>
    <row r="24" spans="1:52" ht="52.5" customHeight="1">
      <c r="A24" s="43">
        <v>1</v>
      </c>
      <c r="B24" s="43">
        <v>62590</v>
      </c>
      <c r="C24" s="44">
        <v>44140.793055555558</v>
      </c>
      <c r="D24" s="43">
        <v>1.86</v>
      </c>
      <c r="E24" s="1"/>
      <c r="F24" s="299"/>
      <c r="G24" s="299"/>
      <c r="H24" s="299"/>
      <c r="I24" s="299"/>
      <c r="J24" s="299"/>
      <c r="K24" s="299"/>
      <c r="L24" s="94"/>
      <c r="M24" s="94"/>
      <c r="N24" s="67"/>
      <c r="O24" s="328"/>
      <c r="P24" s="328"/>
      <c r="Q24" s="85"/>
      <c r="R24" s="28" t="s">
        <v>41</v>
      </c>
      <c r="S24" s="572"/>
      <c r="T24" s="573"/>
      <c r="U24" s="573"/>
      <c r="V24" s="573"/>
      <c r="W24" s="573"/>
      <c r="X24" s="573"/>
      <c r="Y24" s="574"/>
      <c r="Z24" s="78">
        <f ca="1">IF(S24=Z24,Z24,S24)</f>
        <v>0</v>
      </c>
      <c r="AA24" s="34"/>
      <c r="AB24" s="28" t="s">
        <v>41</v>
      </c>
      <c r="AC24" s="575" t="s">
        <v>162</v>
      </c>
      <c r="AD24" s="573"/>
      <c r="AE24" s="573"/>
      <c r="AF24" s="573"/>
      <c r="AG24" s="573"/>
      <c r="AH24" s="573"/>
      <c r="AI24" s="574"/>
      <c r="AJ24" s="78" t="str">
        <f ca="1">IF(AC24=AJ24,AJ24,AC24)</f>
        <v>Ship Master's or Delegates Name</v>
      </c>
      <c r="AK24" s="47"/>
      <c r="AL24" s="47"/>
      <c r="AM24" s="47"/>
      <c r="AN24" s="47"/>
      <c r="AO24" s="47"/>
      <c r="AP24" s="93" t="s">
        <v>46</v>
      </c>
      <c r="AQ24" s="1"/>
      <c r="AR24" t="str">
        <f>"""signed"":"""&amp;S24&amp;""","</f>
        <v>"signed":"",</v>
      </c>
      <c r="AS24" t="str">
        <f>"""signed"":"""&amp;AC24&amp;""","</f>
        <v>"signed":"Ship Master's or 
Delegates Name",</v>
      </c>
      <c r="AX24" s="99"/>
      <c r="AY24" s="98"/>
      <c r="AZ24" s="97" t="s">
        <v>175</v>
      </c>
    </row>
    <row r="25" spans="1:52" ht="14.5">
      <c r="A25" s="43">
        <v>0</v>
      </c>
      <c r="B25" s="43">
        <v>62590</v>
      </c>
      <c r="C25" s="44">
        <v>44141.048611111109</v>
      </c>
      <c r="D25" s="43">
        <v>6.39</v>
      </c>
      <c r="E25" s="1"/>
      <c r="F25" s="299"/>
      <c r="G25" s="299"/>
      <c r="H25" s="299"/>
      <c r="I25" s="299"/>
      <c r="J25" s="299"/>
      <c r="K25" s="299"/>
      <c r="L25" s="94"/>
      <c r="M25" s="94"/>
      <c r="N25" s="46"/>
      <c r="O25" s="328"/>
      <c r="P25" s="328"/>
      <c r="Q25" s="32"/>
      <c r="R25" s="319" t="str">
        <f>IF(ISBLANK(S24),"",CONCATENATE(UPPER(S24)," (",Z25,")"))</f>
        <v/>
      </c>
      <c r="S25" s="319"/>
      <c r="T25" s="319"/>
      <c r="U25" s="319"/>
      <c r="V25" s="319"/>
      <c r="W25" s="319"/>
      <c r="X25" s="319"/>
      <c r="Y25" s="319"/>
      <c r="Z25" s="81" t="str">
        <f ca="1">IF(R23=Z23,Z25,IF(ISERROR(GetOrg),"", GetOrg)&amp;" / "&amp;IF(ISERROR(GetUser),"", GetUser))</f>
        <v xml:space="preserve"> / </v>
      </c>
      <c r="AA25" s="32"/>
      <c r="AB25" s="181" t="str">
        <f>IF(ISBLANK(AC24),"",CONCATENATE(UPPER(AC24)," (Organisation / User Name)"))</f>
        <v>SHIP MASTER'S OR 
DELEGATES NAME (Organisation / User Name)</v>
      </c>
      <c r="AC25" s="181"/>
      <c r="AD25" s="181"/>
      <c r="AE25" s="181"/>
      <c r="AF25" s="181"/>
      <c r="AG25" s="181"/>
      <c r="AH25" s="181"/>
      <c r="AI25" s="181"/>
      <c r="AJ25" s="79" t="str">
        <f ca="1">IF(AJ23=AB23,AJ25,IF(ISERROR(GetOrg),"", GetOrg)&amp;" / "&amp;IF(ISERROR(GetUser),"", GetUser))</f>
        <v xml:space="preserve"> / </v>
      </c>
      <c r="AK25" s="47"/>
      <c r="AL25" s="47"/>
      <c r="AM25" s="47"/>
      <c r="AN25" s="47"/>
      <c r="AO25" s="47"/>
      <c r="AP25" s="93" t="s">
        <v>47</v>
      </c>
      <c r="AQ25" s="1"/>
      <c r="AR25" t="str">
        <f>"""by"":"""&amp;TerminalUser&amp;""""</f>
        <v>"by":""</v>
      </c>
      <c r="AS25" t="str">
        <f>"""by"":"""&amp;VesselUser&amp;""""</f>
        <v>"by":"SHIP MASTER'S OR 
DELEGATES NAME (Organisation / User Name)"</v>
      </c>
    </row>
    <row r="26" spans="1:52" ht="19.5" customHeight="1">
      <c r="A26" s="43">
        <v>1</v>
      </c>
      <c r="B26" s="43">
        <v>62590</v>
      </c>
      <c r="C26" s="44">
        <v>44141.308333333334</v>
      </c>
      <c r="D26" s="43">
        <v>1.4</v>
      </c>
      <c r="E26" s="1"/>
      <c r="F26" s="299"/>
      <c r="G26" s="299"/>
      <c r="H26" s="299"/>
      <c r="I26" s="299"/>
      <c r="J26" s="299"/>
      <c r="K26" s="299"/>
      <c r="L26" s="94"/>
      <c r="M26" s="94"/>
      <c r="N26" s="46"/>
      <c r="O26" s="328"/>
      <c r="P26" s="328"/>
      <c r="Q26" s="33"/>
      <c r="R26" s="185" t="s">
        <v>150</v>
      </c>
      <c r="S26" s="185"/>
      <c r="T26" s="185"/>
      <c r="U26" s="185"/>
      <c r="V26" s="185"/>
      <c r="W26" s="185"/>
      <c r="X26" s="185"/>
      <c r="Y26" s="185"/>
      <c r="Z26" s="33"/>
      <c r="AA26" s="33"/>
      <c r="AB26" s="180" t="s">
        <v>149</v>
      </c>
      <c r="AC26" s="180"/>
      <c r="AD26" s="180"/>
      <c r="AE26" s="180"/>
      <c r="AF26" s="180"/>
      <c r="AG26" s="180"/>
      <c r="AH26" s="180"/>
      <c r="AI26" s="180"/>
      <c r="AK26" s="86">
        <v>-1</v>
      </c>
      <c r="AL26" s="86">
        <v>-1</v>
      </c>
      <c r="AM26" s="47"/>
      <c r="AN26" s="47"/>
      <c r="AO26" s="47"/>
      <c r="AP26" s="93"/>
      <c r="AQ26" s="1"/>
      <c r="AR26" t="str">
        <f>"""terminal"":{" &amp;AR23&amp;AR24&amp;AR25&amp;"}"</f>
        <v>"terminal":{"on":"","signed":"","by":""}</v>
      </c>
      <c r="AS26" t="str">
        <f>"""vessel"":{" &amp;AS23&amp;AS24&amp;AS25&amp;"},"</f>
        <v>"vessel":{"on":"DD/MM/YYYY HH:MM:SS PM","signed":"Ship Master's or 
Delegates Name","by":"SHIP MASTER'S OR 
DELEGATES NAME (Organisation / User Name)"},</v>
      </c>
    </row>
    <row r="27" spans="1:52" ht="8.25" customHeight="1">
      <c r="A27" s="43">
        <v>0</v>
      </c>
      <c r="B27" s="43">
        <v>62590</v>
      </c>
      <c r="C27" s="44">
        <v>44141.568055555559</v>
      </c>
      <c r="D27" s="43">
        <v>5.81</v>
      </c>
      <c r="F27" s="72"/>
      <c r="G27" s="72"/>
      <c r="H27" s="72"/>
      <c r="I27" s="72"/>
      <c r="J27" s="72"/>
      <c r="K27" s="72"/>
      <c r="L27" s="72"/>
      <c r="M27" s="72"/>
      <c r="O27" s="320"/>
      <c r="P27" s="320"/>
      <c r="Q27" s="320"/>
      <c r="R27" s="320"/>
      <c r="T27" s="89"/>
      <c r="U27" s="89"/>
      <c r="V27" s="89"/>
      <c r="Y27" s="320"/>
      <c r="Z27" s="320"/>
      <c r="AB27" s="90"/>
      <c r="AD27" s="89"/>
      <c r="AE27" s="89"/>
      <c r="AF27" s="89"/>
      <c r="AI27" s="320"/>
      <c r="AJ27" s="320"/>
      <c r="AL27" s="90"/>
      <c r="AN27" s="89"/>
      <c r="AO27" s="89"/>
      <c r="AP27" s="89"/>
    </row>
    <row r="28" spans="1:52" ht="15.75" customHeight="1">
      <c r="A28" s="43">
        <v>1</v>
      </c>
      <c r="B28" s="43">
        <v>62590</v>
      </c>
      <c r="C28" s="44">
        <v>44141.811111111114</v>
      </c>
      <c r="D28" s="43">
        <v>2.2000000000000002</v>
      </c>
      <c r="E28" s="1"/>
      <c r="F28" s="300" t="s">
        <v>5</v>
      </c>
      <c r="G28" s="301"/>
      <c r="H28" s="302"/>
      <c r="I28" s="306" t="s">
        <v>6</v>
      </c>
      <c r="J28" s="307"/>
      <c r="K28" s="307"/>
      <c r="L28" s="308"/>
      <c r="M28" s="259" t="s">
        <v>7</v>
      </c>
      <c r="N28" s="283" t="s">
        <v>8</v>
      </c>
      <c r="O28" s="284"/>
      <c r="P28" s="284"/>
      <c r="Q28" s="284"/>
      <c r="R28" s="284"/>
      <c r="S28" s="284"/>
      <c r="T28" s="285"/>
      <c r="U28" s="224" t="s">
        <v>98</v>
      </c>
      <c r="V28" s="225"/>
      <c r="W28" s="306" t="s">
        <v>9</v>
      </c>
      <c r="X28" s="307"/>
      <c r="Y28" s="307"/>
      <c r="Z28" s="307"/>
      <c r="AA28" s="307"/>
      <c r="AB28" s="308"/>
      <c r="AC28" s="292" t="s">
        <v>108</v>
      </c>
      <c r="AD28" s="293"/>
      <c r="AE28" s="293"/>
      <c r="AF28" s="293"/>
      <c r="AG28" s="293"/>
      <c r="AH28" s="294"/>
      <c r="AI28" s="224" t="s">
        <v>11</v>
      </c>
      <c r="AJ28" s="225"/>
      <c r="AK28" s="224" t="s">
        <v>12</v>
      </c>
      <c r="AL28" s="225"/>
      <c r="AM28" s="234" t="s">
        <v>109</v>
      </c>
      <c r="AN28" s="234"/>
      <c r="AO28" s="234"/>
      <c r="AP28" s="234"/>
      <c r="AQ28" s="68"/>
    </row>
    <row r="29" spans="1:52" ht="15" customHeight="1" thickBot="1">
      <c r="A29" s="43">
        <v>0</v>
      </c>
      <c r="B29" s="43">
        <v>62590</v>
      </c>
      <c r="C29" s="44">
        <v>44142.065972222219</v>
      </c>
      <c r="D29" s="43">
        <v>6.08</v>
      </c>
      <c r="E29" s="1"/>
      <c r="F29" s="303"/>
      <c r="G29" s="304"/>
      <c r="H29" s="305"/>
      <c r="I29" s="309"/>
      <c r="J29" s="310"/>
      <c r="K29" s="310"/>
      <c r="L29" s="311"/>
      <c r="M29" s="260"/>
      <c r="N29" s="224" t="s">
        <v>10</v>
      </c>
      <c r="O29" s="282"/>
      <c r="P29" s="282"/>
      <c r="Q29" s="282"/>
      <c r="R29" s="225"/>
      <c r="S29" s="580" t="s">
        <v>129</v>
      </c>
      <c r="T29" s="581"/>
      <c r="U29" s="268"/>
      <c r="V29" s="269"/>
      <c r="W29" s="309"/>
      <c r="X29" s="310"/>
      <c r="Y29" s="310"/>
      <c r="Z29" s="310"/>
      <c r="AA29" s="310"/>
      <c r="AB29" s="311"/>
      <c r="AC29" s="239" t="s">
        <v>15</v>
      </c>
      <c r="AD29" s="239"/>
      <c r="AE29" s="239" t="s">
        <v>16</v>
      </c>
      <c r="AF29" s="239"/>
      <c r="AG29" s="239" t="s">
        <v>17</v>
      </c>
      <c r="AH29" s="239"/>
      <c r="AI29" s="226"/>
      <c r="AJ29" s="227"/>
      <c r="AK29" s="226"/>
      <c r="AL29" s="227"/>
      <c r="AM29" s="234" t="s">
        <v>18</v>
      </c>
      <c r="AN29" s="234"/>
      <c r="AO29" s="234" t="s">
        <v>19</v>
      </c>
      <c r="AP29" s="234"/>
      <c r="AQ29" s="7"/>
      <c r="AS29" t="str">
        <f>",""ballast"":{""total"":"&amp;IF(ISBLANK(R30),"null",R30)&amp;",""rate"":"&amp;IF(ISBLANK(AK2),"null",AK2)&amp;",""in_hold"":"""&amp;S29&amp;"""}"</f>
        <v>,"ballast":{"total":60315,"rate":5441,"in_hold":"NO"}</v>
      </c>
    </row>
    <row r="30" spans="1:52" ht="17" thickBot="1">
      <c r="A30" s="43">
        <v>1</v>
      </c>
      <c r="B30" s="43">
        <v>62590</v>
      </c>
      <c r="C30" s="44">
        <v>44142.328472222223</v>
      </c>
      <c r="D30" s="43">
        <v>1.8</v>
      </c>
      <c r="E30" s="1"/>
      <c r="F30" s="275" t="s">
        <v>32</v>
      </c>
      <c r="G30" s="276"/>
      <c r="H30" s="50" t="s">
        <v>33</v>
      </c>
      <c r="I30" s="239" t="s">
        <v>13</v>
      </c>
      <c r="J30" s="239"/>
      <c r="K30" s="239" t="s">
        <v>14</v>
      </c>
      <c r="L30" s="239"/>
      <c r="M30" s="261"/>
      <c r="N30" s="283" t="s">
        <v>20</v>
      </c>
      <c r="O30" s="284"/>
      <c r="P30" s="284"/>
      <c r="Q30" s="284"/>
      <c r="R30" s="576">
        <v>60315</v>
      </c>
      <c r="S30" s="577"/>
      <c r="T30" s="70" t="s">
        <v>21</v>
      </c>
      <c r="U30" s="226"/>
      <c r="V30" s="227"/>
      <c r="W30" s="317" t="s">
        <v>22</v>
      </c>
      <c r="X30" s="318"/>
      <c r="Y30" s="318"/>
      <c r="Z30" s="318"/>
      <c r="AA30" s="318"/>
      <c r="AB30" s="318"/>
      <c r="AC30" s="578">
        <v>8.0299999999999994</v>
      </c>
      <c r="AD30" s="579"/>
      <c r="AE30" s="578">
        <v>8.11</v>
      </c>
      <c r="AF30" s="579"/>
      <c r="AG30" s="578">
        <v>8.6199999999999992</v>
      </c>
      <c r="AH30" s="579"/>
      <c r="AI30" s="210">
        <f>IF(AG30 &lt;&gt;"", AG30-AC30, "")</f>
        <v>0.58999999999999986</v>
      </c>
      <c r="AJ30" s="211"/>
      <c r="AK30" s="578">
        <v>19.8</v>
      </c>
      <c r="AL30" s="579"/>
      <c r="AM30" s="591">
        <v>66</v>
      </c>
      <c r="AN30" s="592"/>
      <c r="AO30" s="591">
        <v>-57</v>
      </c>
      <c r="AP30" s="592"/>
      <c r="AQ30" s="12"/>
      <c r="AR30" t="str">
        <f t="shared" ref="AR30:AR52" si="0">"{""rem"":"""&amp;W30&amp;""",""fore"":"&amp;IF(ISBLANK(AC30),"null",AC30)&amp;",""mid"":"&amp;IF(ISBLANK(AE30),"null",AE30)&amp;",""aft"":"&amp;IF(ISBLANK(AG30),"null",AG30)&amp;",""air"":"&amp;IF(ISBLANK(AK30),"null",AK30)&amp;",""bm"":"&amp;IF(ISBLANK(AM30),"null",AM30)&amp;",""sf"":"&amp;IF(ISBLANK(AO30),"null",AO30)&amp;"},"</f>
        <v>{"rem":"←Arrival Port Hedland→","fore":8.03,"mid":8.11,"aft":8.62,"air":19.8,"bm":66,"sf":-57},</v>
      </c>
    </row>
    <row r="31" spans="1:52" ht="16.5">
      <c r="A31" s="43">
        <v>0</v>
      </c>
      <c r="B31" s="43">
        <v>62590</v>
      </c>
      <c r="C31" s="44">
        <v>44142.586805555555</v>
      </c>
      <c r="D31" s="43">
        <v>5.45</v>
      </c>
      <c r="E31" s="1"/>
      <c r="F31" s="238">
        <v>1</v>
      </c>
      <c r="G31" s="238"/>
      <c r="H31" s="88"/>
      <c r="I31" s="582">
        <v>7</v>
      </c>
      <c r="J31" s="583"/>
      <c r="K31" s="582">
        <v>12000</v>
      </c>
      <c r="L31" s="583"/>
      <c r="M31" s="96" t="s">
        <v>40</v>
      </c>
      <c r="N31" s="584" t="s">
        <v>130</v>
      </c>
      <c r="O31" s="585"/>
      <c r="P31" s="585"/>
      <c r="Q31" s="585"/>
      <c r="R31" s="585"/>
      <c r="S31" s="585"/>
      <c r="T31" s="586"/>
      <c r="U31" s="587">
        <v>2.4</v>
      </c>
      <c r="V31" s="588"/>
      <c r="W31" s="589"/>
      <c r="X31" s="590"/>
      <c r="Y31" s="590"/>
      <c r="Z31" s="590"/>
      <c r="AA31" s="590"/>
      <c r="AB31" s="590"/>
      <c r="AC31" s="578">
        <v>7.52</v>
      </c>
      <c r="AD31" s="579"/>
      <c r="AE31" s="578">
        <v>8.06</v>
      </c>
      <c r="AF31" s="579"/>
      <c r="AG31" s="578">
        <v>8.61</v>
      </c>
      <c r="AH31" s="579"/>
      <c r="AI31" s="210">
        <f t="shared" ref="AI31:AI48" si="1">IF(AG31 &lt;&gt;"", AG31-AC31, "")</f>
        <v>1.0899999999999999</v>
      </c>
      <c r="AJ31" s="211"/>
      <c r="AK31" s="578">
        <v>20.100000000000001</v>
      </c>
      <c r="AL31" s="579"/>
      <c r="AM31" s="591">
        <v>51</v>
      </c>
      <c r="AN31" s="592"/>
      <c r="AO31" s="591">
        <v>33</v>
      </c>
      <c r="AP31" s="592"/>
      <c r="AQ31" s="12"/>
      <c r="AR31" t="str">
        <f t="shared" si="0"/>
        <v>{"rem":"","fore":7.52,"mid":8.06,"aft":8.61,"air":20.1,"bm":51,"sf":33},</v>
      </c>
      <c r="AS31" t="str">
        <f>"{""trim"":0,""no"":"""&amp;F31&amp;H31&amp;""",""hold"":"&amp;IF(ISBLANK(I31),"null",I31)&amp;",""tonnes"":"&amp;IF(ISBLANK(K31),"null",K31)&amp;",""grade"":"""&amp;IF(ISBLANK(M31),"",VLOOKUP(M31,grade_lookup,2,FALSE))&amp;""",""op"":"""&amp;N31&amp;""",""time"":"&amp;IF(ISBLANK(U31),"null",U31)&amp;"},"</f>
        <v>{"trim":0,"no":"1","hold":7,"tonnes":12000,"grade":"NBLL","op":"Po. Wbt 4 p/s (99%)","time":2.4},</v>
      </c>
    </row>
    <row r="32" spans="1:52" ht="16.5">
      <c r="A32" s="43">
        <v>1</v>
      </c>
      <c r="B32" s="43">
        <v>62590</v>
      </c>
      <c r="C32" s="44">
        <v>44142.831250000003</v>
      </c>
      <c r="D32" s="43">
        <v>2.62</v>
      </c>
      <c r="E32" s="1"/>
      <c r="F32" s="238">
        <f>IF(H31&lt;&gt;"",F31,F31+1)</f>
        <v>2</v>
      </c>
      <c r="G32" s="238"/>
      <c r="H32" s="88"/>
      <c r="I32" s="599">
        <v>9</v>
      </c>
      <c r="J32" s="600"/>
      <c r="K32" s="582">
        <v>15000</v>
      </c>
      <c r="L32" s="583"/>
      <c r="M32" s="96" t="s">
        <v>40</v>
      </c>
      <c r="N32" s="589" t="s">
        <v>131</v>
      </c>
      <c r="O32" s="590"/>
      <c r="P32" s="590"/>
      <c r="Q32" s="590"/>
      <c r="R32" s="590"/>
      <c r="S32" s="590"/>
      <c r="T32" s="593"/>
      <c r="U32" s="587">
        <v>2.5</v>
      </c>
      <c r="V32" s="588"/>
      <c r="W32" s="594"/>
      <c r="X32" s="595"/>
      <c r="Y32" s="595"/>
      <c r="Z32" s="595"/>
      <c r="AA32" s="595"/>
      <c r="AB32" s="595"/>
      <c r="AC32" s="578">
        <v>6.52</v>
      </c>
      <c r="AD32" s="579"/>
      <c r="AE32" s="578">
        <v>8.5500000000000007</v>
      </c>
      <c r="AF32" s="579"/>
      <c r="AG32" s="578">
        <v>10.59</v>
      </c>
      <c r="AH32" s="579"/>
      <c r="AI32" s="210">
        <f t="shared" si="1"/>
        <v>4.07</v>
      </c>
      <c r="AJ32" s="211"/>
      <c r="AK32" s="578">
        <v>20.9</v>
      </c>
      <c r="AL32" s="579"/>
      <c r="AM32" s="591">
        <v>74</v>
      </c>
      <c r="AN32" s="592"/>
      <c r="AO32" s="591">
        <v>58</v>
      </c>
      <c r="AP32" s="592"/>
      <c r="AQ32" s="12"/>
      <c r="AR32" t="str">
        <f t="shared" si="0"/>
        <v>{"rem":"","fore":6.52,"mid":8.55,"aft":10.59,"air":20.9,"bm":74,"sf":58},</v>
      </c>
      <c r="AS32" t="str">
        <f t="shared" ref="AS32:AS52" si="2">"{""trim"":0,""no"":"""&amp;F32&amp;H32&amp;""",""hold"":"&amp;IF(ISBLANK(I32),"null",I32)&amp;",""tonnes"":"&amp;IF(ISBLANK(K32),"null",K32)&amp;",""grade"":"""&amp;IF(ISBLANK(M32),"",VLOOKUP(M32,grade_lookup,2,FALSE))&amp;""",""op"":"""&amp;N32&amp;""",""time"":"&amp;IF(ISBLANK(U32),"null",U32)&amp;"},"</f>
        <v>{"trim":0,"no":"2","hold":9,"tonnes":15000,"grade":"NBLL","op":"Po. Wbt 5 p/s (99%) Apt 27%","time":2.5},</v>
      </c>
    </row>
    <row r="33" spans="1:45" ht="16.5">
      <c r="A33" s="43">
        <v>0</v>
      </c>
      <c r="B33" s="43">
        <v>62590</v>
      </c>
      <c r="C33" s="44">
        <v>44143.086805555555</v>
      </c>
      <c r="D33" s="43">
        <v>5.68</v>
      </c>
      <c r="E33" s="1"/>
      <c r="F33" s="238">
        <f t="shared" ref="F33:F48" si="3">IF(H32&lt;&gt;"",F31+1,IF(F32=F31,F32+1,F31+2))</f>
        <v>3</v>
      </c>
      <c r="G33" s="238"/>
      <c r="H33" s="88"/>
      <c r="I33" s="599">
        <v>5</v>
      </c>
      <c r="J33" s="600"/>
      <c r="K33" s="582">
        <v>15360</v>
      </c>
      <c r="L33" s="583"/>
      <c r="M33" s="96" t="s">
        <v>40</v>
      </c>
      <c r="N33" s="589" t="s">
        <v>132</v>
      </c>
      <c r="O33" s="590"/>
      <c r="P33" s="590"/>
      <c r="Q33" s="590"/>
      <c r="R33" s="590"/>
      <c r="S33" s="590"/>
      <c r="T33" s="593"/>
      <c r="U33" s="587">
        <v>2.5</v>
      </c>
      <c r="V33" s="588"/>
      <c r="W33" s="589" t="s">
        <v>135</v>
      </c>
      <c r="X33" s="590"/>
      <c r="Y33" s="590"/>
      <c r="Z33" s="590"/>
      <c r="AA33" s="590"/>
      <c r="AB33" s="590"/>
      <c r="AC33" s="578">
        <v>6.37</v>
      </c>
      <c r="AD33" s="579"/>
      <c r="AE33" s="578">
        <v>8.7200000000000006</v>
      </c>
      <c r="AF33" s="579"/>
      <c r="AG33" s="578">
        <v>11.07</v>
      </c>
      <c r="AH33" s="579"/>
      <c r="AI33" s="210">
        <f t="shared" si="1"/>
        <v>4.7</v>
      </c>
      <c r="AJ33" s="211"/>
      <c r="AK33" s="578">
        <v>20.9</v>
      </c>
      <c r="AL33" s="579"/>
      <c r="AM33" s="591">
        <v>60</v>
      </c>
      <c r="AN33" s="592"/>
      <c r="AO33" s="591">
        <v>53</v>
      </c>
      <c r="AP33" s="592"/>
      <c r="AQ33" s="12"/>
      <c r="AR33" t="str">
        <f t="shared" si="0"/>
        <v>{"rem":"CH5 COMPLETED","fore":6.37,"mid":8.72,"aft":11.07,"air":20.9,"bm":60,"sf":53},</v>
      </c>
      <c r="AS33" t="str">
        <f t="shared" si="2"/>
        <v>{"trim":0,"no":"3","hold":5,"tonnes":15360,"grade":"NBLL","op":"Po. Wbt 3 p/s (99%)","time":2.5},</v>
      </c>
    </row>
    <row r="34" spans="1:45" ht="16.5">
      <c r="A34" s="43">
        <v>1</v>
      </c>
      <c r="B34" s="43">
        <v>62590</v>
      </c>
      <c r="C34" s="44">
        <v>44143.352777777778</v>
      </c>
      <c r="D34" s="43">
        <v>2.29</v>
      </c>
      <c r="E34" s="1"/>
      <c r="F34" s="238">
        <f t="shared" si="3"/>
        <v>4</v>
      </c>
      <c r="G34" s="238"/>
      <c r="H34" s="88"/>
      <c r="I34" s="599">
        <v>3</v>
      </c>
      <c r="J34" s="600"/>
      <c r="K34" s="582">
        <v>18540</v>
      </c>
      <c r="L34" s="583"/>
      <c r="M34" s="96" t="s">
        <v>40</v>
      </c>
      <c r="N34" s="589" t="s">
        <v>133</v>
      </c>
      <c r="O34" s="590"/>
      <c r="P34" s="590"/>
      <c r="Q34" s="590"/>
      <c r="R34" s="590"/>
      <c r="S34" s="590"/>
      <c r="T34" s="593"/>
      <c r="U34" s="587">
        <v>2.9</v>
      </c>
      <c r="V34" s="588"/>
      <c r="W34" s="596" t="s">
        <v>136</v>
      </c>
      <c r="X34" s="597"/>
      <c r="Y34" s="597"/>
      <c r="Z34" s="597"/>
      <c r="AA34" s="597"/>
      <c r="AB34" s="598"/>
      <c r="AC34" s="578">
        <v>7.16</v>
      </c>
      <c r="AD34" s="579"/>
      <c r="AE34" s="578">
        <v>9.17</v>
      </c>
      <c r="AF34" s="579"/>
      <c r="AG34" s="578">
        <v>11.17</v>
      </c>
      <c r="AH34" s="579"/>
      <c r="AI34" s="210">
        <f t="shared" si="1"/>
        <v>4.01</v>
      </c>
      <c r="AJ34" s="211"/>
      <c r="AK34" s="578">
        <v>20.2</v>
      </c>
      <c r="AL34" s="579"/>
      <c r="AM34" s="591">
        <v>52</v>
      </c>
      <c r="AN34" s="592"/>
      <c r="AO34" s="591">
        <v>51</v>
      </c>
      <c r="AP34" s="592"/>
      <c r="AQ34" s="12"/>
      <c r="AR34" t="str">
        <f t="shared" si="0"/>
        <v>{"rem":"CH3 COMPLETED","fore":7.16,"mid":9.17,"aft":11.17,"air":20.2,"bm":52,"sf":51},</v>
      </c>
      <c r="AS34" t="str">
        <f t="shared" si="2"/>
        <v>{"trim":0,"no":"4","hold":3,"tonnes":18540,"grade":"NBLL","op":"Po. Wbt 2 p/s (99%)","time":2.9},</v>
      </c>
    </row>
    <row r="35" spans="1:45" ht="16.5">
      <c r="A35" s="43">
        <v>0</v>
      </c>
      <c r="B35" s="43">
        <v>62590</v>
      </c>
      <c r="C35" s="44">
        <v>44143.611805555556</v>
      </c>
      <c r="D35" s="43">
        <v>5.05</v>
      </c>
      <c r="E35" s="1"/>
      <c r="F35" s="238">
        <f t="shared" si="3"/>
        <v>5</v>
      </c>
      <c r="G35" s="238"/>
      <c r="H35" s="88"/>
      <c r="I35" s="599">
        <v>1</v>
      </c>
      <c r="J35" s="600"/>
      <c r="K35" s="582">
        <v>12000</v>
      </c>
      <c r="L35" s="583"/>
      <c r="M35" s="96" t="s">
        <v>40</v>
      </c>
      <c r="N35" s="589" t="s">
        <v>134</v>
      </c>
      <c r="O35" s="590"/>
      <c r="P35" s="590"/>
      <c r="Q35" s="590"/>
      <c r="R35" s="590"/>
      <c r="S35" s="590"/>
      <c r="T35" s="593"/>
      <c r="U35" s="587">
        <v>1.4</v>
      </c>
      <c r="V35" s="588"/>
      <c r="W35" s="589"/>
      <c r="X35" s="590"/>
      <c r="Y35" s="590"/>
      <c r="Z35" s="590"/>
      <c r="AA35" s="590"/>
      <c r="AB35" s="590"/>
      <c r="AC35" s="578">
        <v>8.3000000000000007</v>
      </c>
      <c r="AD35" s="579"/>
      <c r="AE35" s="578">
        <v>9.4700000000000006</v>
      </c>
      <c r="AF35" s="579"/>
      <c r="AG35" s="578">
        <v>10.64</v>
      </c>
      <c r="AH35" s="579"/>
      <c r="AI35" s="210">
        <f t="shared" si="1"/>
        <v>2.34</v>
      </c>
      <c r="AJ35" s="211"/>
      <c r="AK35" s="578">
        <v>19.2</v>
      </c>
      <c r="AL35" s="579"/>
      <c r="AM35" s="591">
        <v>59</v>
      </c>
      <c r="AN35" s="592"/>
      <c r="AO35" s="591">
        <v>54</v>
      </c>
      <c r="AP35" s="592"/>
      <c r="AQ35" s="12"/>
      <c r="AR35" t="str">
        <f t="shared" si="0"/>
        <v>{"rem":"","fore":8.3,"mid":9.47,"aft":10.64,"air":19.2,"bm":59,"sf":54},</v>
      </c>
      <c r="AS35" t="str">
        <f t="shared" si="2"/>
        <v>{"trim":0,"no":"5","hold":1,"tonnes":12000,"grade":"NBLL","op":"Po. Wbt 1 p/s (99%) Fpt 99%","time":1.4},</v>
      </c>
    </row>
    <row r="36" spans="1:45" ht="16.5">
      <c r="A36" s="43">
        <v>1</v>
      </c>
      <c r="B36" s="43">
        <v>62590</v>
      </c>
      <c r="C36" s="44">
        <v>44143.856249999997</v>
      </c>
      <c r="D36" s="43">
        <v>3.1</v>
      </c>
      <c r="E36" s="1"/>
      <c r="F36" s="238">
        <f t="shared" si="3"/>
        <v>6</v>
      </c>
      <c r="G36" s="238"/>
      <c r="H36" s="88"/>
      <c r="I36" s="599">
        <v>9</v>
      </c>
      <c r="J36" s="600"/>
      <c r="K36" s="582">
        <v>7360</v>
      </c>
      <c r="L36" s="583"/>
      <c r="M36" s="96" t="s">
        <v>40</v>
      </c>
      <c r="N36" s="589" t="s">
        <v>23</v>
      </c>
      <c r="O36" s="590"/>
      <c r="P36" s="590"/>
      <c r="Q36" s="590"/>
      <c r="R36" s="590"/>
      <c r="S36" s="590"/>
      <c r="T36" s="593"/>
      <c r="U36" s="587">
        <v>1</v>
      </c>
      <c r="V36" s="588"/>
      <c r="W36" s="589" t="s">
        <v>137</v>
      </c>
      <c r="X36" s="590"/>
      <c r="Y36" s="590"/>
      <c r="Z36" s="590"/>
      <c r="AA36" s="590"/>
      <c r="AB36" s="590"/>
      <c r="AC36" s="578">
        <v>7.28</v>
      </c>
      <c r="AD36" s="579"/>
      <c r="AE36" s="578">
        <v>10.1</v>
      </c>
      <c r="AF36" s="579"/>
      <c r="AG36" s="578">
        <v>12.92</v>
      </c>
      <c r="AH36" s="579"/>
      <c r="AI36" s="210">
        <f t="shared" si="1"/>
        <v>5.64</v>
      </c>
      <c r="AJ36" s="211"/>
      <c r="AK36" s="578">
        <v>20</v>
      </c>
      <c r="AL36" s="579"/>
      <c r="AM36" s="591">
        <v>74</v>
      </c>
      <c r="AN36" s="592"/>
      <c r="AO36" s="591">
        <v>74</v>
      </c>
      <c r="AP36" s="592"/>
      <c r="AQ36" s="12"/>
      <c r="AR36" t="str">
        <f t="shared" si="0"/>
        <v>{"rem":"CH9 COMPLETED","fore":7.28,"mid":10.1,"aft":12.92,"air":20,"bm":74,"sf":74},</v>
      </c>
      <c r="AS36" t="str">
        <f t="shared" si="2"/>
        <v>{"trim":0,"no":"6","hold":9,"tonnes":7360,"grade":"NBLL","op":"Stripping","time":1},</v>
      </c>
    </row>
    <row r="37" spans="1:45" ht="16.5">
      <c r="A37" s="43">
        <v>0</v>
      </c>
      <c r="B37" s="43">
        <v>62590</v>
      </c>
      <c r="C37" s="44">
        <v>44144.113888888889</v>
      </c>
      <c r="D37" s="43">
        <v>5.21</v>
      </c>
      <c r="E37" s="1"/>
      <c r="F37" s="238">
        <f t="shared" si="3"/>
        <v>7</v>
      </c>
      <c r="G37" s="238"/>
      <c r="H37" s="88"/>
      <c r="I37" s="599">
        <v>7</v>
      </c>
      <c r="J37" s="600"/>
      <c r="K37" s="582">
        <v>6950</v>
      </c>
      <c r="L37" s="583"/>
      <c r="M37" s="96" t="s">
        <v>40</v>
      </c>
      <c r="N37" s="589" t="s">
        <v>23</v>
      </c>
      <c r="O37" s="590"/>
      <c r="P37" s="590"/>
      <c r="Q37" s="590"/>
      <c r="R37" s="590"/>
      <c r="S37" s="590"/>
      <c r="T37" s="593"/>
      <c r="U37" s="587">
        <v>0.8</v>
      </c>
      <c r="V37" s="588"/>
      <c r="W37" s="589" t="s">
        <v>138</v>
      </c>
      <c r="X37" s="590"/>
      <c r="Y37" s="590"/>
      <c r="Z37" s="590"/>
      <c r="AA37" s="590"/>
      <c r="AB37" s="590"/>
      <c r="AC37" s="578">
        <v>7.27</v>
      </c>
      <c r="AD37" s="579"/>
      <c r="AE37" s="578">
        <v>10.63</v>
      </c>
      <c r="AF37" s="579"/>
      <c r="AG37" s="578">
        <v>13.99</v>
      </c>
      <c r="AH37" s="579"/>
      <c r="AI37" s="210">
        <f t="shared" si="1"/>
        <v>6.7200000000000006</v>
      </c>
      <c r="AJ37" s="211"/>
      <c r="AK37" s="578">
        <v>19.899999999999999</v>
      </c>
      <c r="AL37" s="579"/>
      <c r="AM37" s="591">
        <v>59</v>
      </c>
      <c r="AN37" s="592"/>
      <c r="AO37" s="591">
        <v>62</v>
      </c>
      <c r="AP37" s="592"/>
      <c r="AQ37" s="12"/>
      <c r="AR37" t="str">
        <f t="shared" si="0"/>
        <v>{"rem":"CH7 COMPLETED","fore":7.27,"mid":10.63,"aft":13.99,"air":19.9,"bm":59,"sf":62},</v>
      </c>
      <c r="AS37" t="str">
        <f t="shared" si="2"/>
        <v>{"trim":0,"no":"7","hold":7,"tonnes":6950,"grade":"NBLL","op":"Stripping","time":0.8},</v>
      </c>
    </row>
    <row r="38" spans="1:45" ht="16.5">
      <c r="A38" s="43">
        <v>1</v>
      </c>
      <c r="B38" s="43">
        <v>62590</v>
      </c>
      <c r="C38" s="44">
        <v>44144.386805555558</v>
      </c>
      <c r="D38" s="43">
        <v>2.82</v>
      </c>
      <c r="E38" s="1"/>
      <c r="F38" s="238">
        <f t="shared" si="3"/>
        <v>8</v>
      </c>
      <c r="G38" s="238"/>
      <c r="H38" s="88"/>
      <c r="I38" s="599">
        <v>1</v>
      </c>
      <c r="J38" s="600"/>
      <c r="K38" s="582">
        <v>5840</v>
      </c>
      <c r="L38" s="583"/>
      <c r="M38" s="96" t="s">
        <v>40</v>
      </c>
      <c r="N38" s="589" t="s">
        <v>23</v>
      </c>
      <c r="O38" s="590"/>
      <c r="P38" s="590"/>
      <c r="Q38" s="590"/>
      <c r="R38" s="590"/>
      <c r="S38" s="590"/>
      <c r="T38" s="593"/>
      <c r="U38" s="587">
        <v>0.7</v>
      </c>
      <c r="V38" s="588"/>
      <c r="W38" s="589" t="s">
        <v>139</v>
      </c>
      <c r="X38" s="590"/>
      <c r="Y38" s="590"/>
      <c r="Z38" s="590"/>
      <c r="AA38" s="590"/>
      <c r="AB38" s="590"/>
      <c r="AC38" s="578">
        <v>9.11</v>
      </c>
      <c r="AD38" s="579"/>
      <c r="AE38" s="578">
        <v>11.11</v>
      </c>
      <c r="AF38" s="579"/>
      <c r="AG38" s="578">
        <v>13.11</v>
      </c>
      <c r="AH38" s="579"/>
      <c r="AI38" s="210">
        <f t="shared" si="1"/>
        <v>4</v>
      </c>
      <c r="AJ38" s="211"/>
      <c r="AK38" s="578">
        <v>18.3</v>
      </c>
      <c r="AL38" s="579"/>
      <c r="AM38" s="591">
        <v>76</v>
      </c>
      <c r="AN38" s="592"/>
      <c r="AO38" s="591">
        <v>69</v>
      </c>
      <c r="AP38" s="592"/>
      <c r="AQ38" s="12"/>
      <c r="AR38" t="str">
        <f t="shared" si="0"/>
        <v>{"rem":"CH1 COMPLETED","fore":9.11,"mid":11.11,"aft":13.11,"air":18.3,"bm":76,"sf":69},</v>
      </c>
      <c r="AS38" t="str">
        <f>"{""trim"":0,""no"":"""&amp;F38&amp;H38&amp;""",""hold"":"&amp;IF(ISBLANK(I38),"null",I38)&amp;",""tonnes"":"&amp;IF(ISBLANK(K38),"null",K38)&amp;",""grade"":"""&amp;IF(ISBLANK(M38),"",VLOOKUP(M38,grade_lookup,2,FALSE))&amp;""",""op"":"""&amp;N38&amp;""",""time"":"&amp;IF(ISBLANK(U38),"null",U38)&amp;"},"</f>
        <v>{"trim":0,"no":"8","hold":1,"tonnes":5840,"grade":"NBLL","op":"Stripping","time":0.7},</v>
      </c>
    </row>
    <row r="39" spans="1:45" ht="16.5">
      <c r="A39" s="43">
        <v>0</v>
      </c>
      <c r="B39" s="43">
        <v>62590</v>
      </c>
      <c r="C39" s="44">
        <v>44144.654166666667</v>
      </c>
      <c r="D39" s="43">
        <v>4.63</v>
      </c>
      <c r="E39" s="1"/>
      <c r="F39" s="238">
        <f>IF(H38&lt;&gt;"",F37+1,IF(F38=F37,F38+1,F37+2))</f>
        <v>9</v>
      </c>
      <c r="G39" s="238"/>
      <c r="H39" s="88"/>
      <c r="I39" s="599">
        <v>6</v>
      </c>
      <c r="J39" s="600"/>
      <c r="K39" s="582">
        <v>12000</v>
      </c>
      <c r="L39" s="583"/>
      <c r="M39" s="96" t="s">
        <v>37</v>
      </c>
      <c r="N39" s="589" t="s">
        <v>23</v>
      </c>
      <c r="O39" s="590"/>
      <c r="P39" s="590"/>
      <c r="Q39" s="590"/>
      <c r="R39" s="590"/>
      <c r="S39" s="590"/>
      <c r="T39" s="593"/>
      <c r="U39" s="587">
        <v>1.2</v>
      </c>
      <c r="V39" s="588"/>
      <c r="W39" s="589"/>
      <c r="X39" s="590"/>
      <c r="Y39" s="590"/>
      <c r="Z39" s="590"/>
      <c r="AA39" s="590"/>
      <c r="AB39" s="590"/>
      <c r="AC39" s="578">
        <v>9.7200000000000006</v>
      </c>
      <c r="AD39" s="579"/>
      <c r="AE39" s="578">
        <v>12.1</v>
      </c>
      <c r="AF39" s="579"/>
      <c r="AG39" s="578">
        <v>14.48</v>
      </c>
      <c r="AH39" s="579"/>
      <c r="AI39" s="210">
        <f t="shared" si="1"/>
        <v>4.76</v>
      </c>
      <c r="AJ39" s="211"/>
      <c r="AK39" s="578">
        <v>17.600000000000001</v>
      </c>
      <c r="AL39" s="579"/>
      <c r="AM39" s="591">
        <v>46</v>
      </c>
      <c r="AN39" s="592"/>
      <c r="AO39" s="591">
        <v>53</v>
      </c>
      <c r="AP39" s="592"/>
      <c r="AQ39" s="12"/>
      <c r="AR39" t="str">
        <f t="shared" si="0"/>
        <v>{"rem":"","fore":9.72,"mid":12.1,"aft":14.48,"air":17.6,"bm":46,"sf":53},</v>
      </c>
      <c r="AS39" t="str">
        <f t="shared" si="2"/>
        <v>{"trim":0,"no":"9","hold":6,"tonnes":12000,"grade":"MACF","op":"Stripping","time":1.2},</v>
      </c>
    </row>
    <row r="40" spans="1:45" ht="16.5">
      <c r="A40" s="43">
        <v>1</v>
      </c>
      <c r="B40" s="43">
        <v>62590</v>
      </c>
      <c r="C40" s="44">
        <v>44144.90625</v>
      </c>
      <c r="D40" s="43">
        <v>3.57</v>
      </c>
      <c r="E40" s="1"/>
      <c r="F40" s="238">
        <f t="shared" si="3"/>
        <v>10</v>
      </c>
      <c r="G40" s="238"/>
      <c r="H40" s="88"/>
      <c r="I40" s="599">
        <v>4</v>
      </c>
      <c r="J40" s="600"/>
      <c r="K40" s="582">
        <v>12000</v>
      </c>
      <c r="L40" s="583"/>
      <c r="M40" s="96" t="s">
        <v>37</v>
      </c>
      <c r="N40" s="589" t="s">
        <v>23</v>
      </c>
      <c r="O40" s="590"/>
      <c r="P40" s="590"/>
      <c r="Q40" s="590"/>
      <c r="R40" s="590"/>
      <c r="S40" s="590"/>
      <c r="T40" s="593"/>
      <c r="U40" s="587">
        <v>1.2</v>
      </c>
      <c r="V40" s="588"/>
      <c r="W40" s="589"/>
      <c r="X40" s="590"/>
      <c r="Y40" s="590"/>
      <c r="Z40" s="590"/>
      <c r="AA40" s="590"/>
      <c r="AB40" s="590"/>
      <c r="AC40" s="578">
        <v>11.62</v>
      </c>
      <c r="AD40" s="579"/>
      <c r="AE40" s="578">
        <v>13.09</v>
      </c>
      <c r="AF40" s="579"/>
      <c r="AG40" s="578">
        <v>14.56</v>
      </c>
      <c r="AH40" s="579"/>
      <c r="AI40" s="210">
        <f t="shared" si="1"/>
        <v>2.9400000000000013</v>
      </c>
      <c r="AJ40" s="211"/>
      <c r="AK40" s="578">
        <v>15.8</v>
      </c>
      <c r="AL40" s="579"/>
      <c r="AM40" s="591">
        <v>49</v>
      </c>
      <c r="AN40" s="592"/>
      <c r="AO40" s="591">
        <v>44</v>
      </c>
      <c r="AP40" s="592"/>
      <c r="AQ40" s="12"/>
      <c r="AR40" t="str">
        <f t="shared" si="0"/>
        <v>{"rem":"","fore":11.62,"mid":13.09,"aft":14.56,"air":15.8,"bm":49,"sf":44},</v>
      </c>
      <c r="AS40" t="str">
        <f t="shared" si="2"/>
        <v>{"trim":0,"no":"10","hold":4,"tonnes":12000,"grade":"MACF","op":"Stripping","time":1.2},</v>
      </c>
    </row>
    <row r="41" spans="1:45" ht="16.5" customHeight="1">
      <c r="A41" s="43">
        <v>0</v>
      </c>
      <c r="B41" s="43">
        <v>62590</v>
      </c>
      <c r="C41" s="44">
        <v>44145.165277777778</v>
      </c>
      <c r="D41" s="43">
        <v>4.71</v>
      </c>
      <c r="E41" s="1"/>
      <c r="F41" s="238">
        <f t="shared" si="3"/>
        <v>11</v>
      </c>
      <c r="G41" s="238"/>
      <c r="H41" s="88"/>
      <c r="I41" s="599">
        <v>8</v>
      </c>
      <c r="J41" s="600"/>
      <c r="K41" s="582">
        <v>12000</v>
      </c>
      <c r="L41" s="583"/>
      <c r="M41" s="96" t="s">
        <v>37</v>
      </c>
      <c r="N41" s="589" t="s">
        <v>23</v>
      </c>
      <c r="O41" s="590"/>
      <c r="P41" s="590"/>
      <c r="Q41" s="590"/>
      <c r="R41" s="590"/>
      <c r="S41" s="590"/>
      <c r="T41" s="593"/>
      <c r="U41" s="601">
        <v>1.2</v>
      </c>
      <c r="V41" s="587"/>
      <c r="W41" s="589"/>
      <c r="X41" s="590"/>
      <c r="Y41" s="590"/>
      <c r="Z41" s="590"/>
      <c r="AA41" s="590"/>
      <c r="AB41" s="593"/>
      <c r="AC41" s="578">
        <v>11.03</v>
      </c>
      <c r="AD41" s="579"/>
      <c r="AE41" s="578">
        <v>14.04</v>
      </c>
      <c r="AF41" s="579"/>
      <c r="AG41" s="578">
        <v>17.059999999999999</v>
      </c>
      <c r="AH41" s="579"/>
      <c r="AI41" s="210">
        <f t="shared" si="1"/>
        <v>6.0299999999999994</v>
      </c>
      <c r="AJ41" s="211"/>
      <c r="AK41" s="578">
        <v>16.2</v>
      </c>
      <c r="AL41" s="579"/>
      <c r="AM41" s="591">
        <v>30</v>
      </c>
      <c r="AN41" s="592"/>
      <c r="AO41" s="591">
        <v>-40</v>
      </c>
      <c r="AP41" s="592"/>
      <c r="AQ41" s="12"/>
      <c r="AR41" t="str">
        <f t="shared" si="0"/>
        <v>{"rem":"","fore":11.03,"mid":14.04,"aft":17.06,"air":16.2,"bm":30,"sf":-40},</v>
      </c>
      <c r="AS41" t="str">
        <f t="shared" si="2"/>
        <v>{"trim":0,"no":"11","hold":8,"tonnes":12000,"grade":"MACF","op":"Stripping","time":1.2},</v>
      </c>
    </row>
    <row r="42" spans="1:45" ht="16.5" customHeight="1">
      <c r="A42" s="43">
        <v>1</v>
      </c>
      <c r="B42" s="43">
        <v>62590</v>
      </c>
      <c r="C42" s="44">
        <v>44145.468055555553</v>
      </c>
      <c r="D42" s="43">
        <v>3.21</v>
      </c>
      <c r="E42" s="1"/>
      <c r="F42" s="238">
        <f t="shared" si="3"/>
        <v>12</v>
      </c>
      <c r="G42" s="238"/>
      <c r="H42" s="88"/>
      <c r="I42" s="599">
        <v>2</v>
      </c>
      <c r="J42" s="600"/>
      <c r="K42" s="582">
        <v>12000</v>
      </c>
      <c r="L42" s="583"/>
      <c r="M42" s="96" t="s">
        <v>37</v>
      </c>
      <c r="N42" s="589" t="s">
        <v>23</v>
      </c>
      <c r="O42" s="590"/>
      <c r="P42" s="590"/>
      <c r="Q42" s="590"/>
      <c r="R42" s="590"/>
      <c r="S42" s="590"/>
      <c r="T42" s="593"/>
      <c r="U42" s="601">
        <v>1.2</v>
      </c>
      <c r="V42" s="587"/>
      <c r="W42" s="589"/>
      <c r="X42" s="590"/>
      <c r="Y42" s="590"/>
      <c r="Z42" s="590"/>
      <c r="AA42" s="590"/>
      <c r="AB42" s="593"/>
      <c r="AC42" s="578">
        <v>14.17</v>
      </c>
      <c r="AD42" s="579"/>
      <c r="AE42" s="578">
        <v>15.05</v>
      </c>
      <c r="AF42" s="579"/>
      <c r="AG42" s="578">
        <v>15.93</v>
      </c>
      <c r="AH42" s="579"/>
      <c r="AI42" s="210">
        <f t="shared" si="1"/>
        <v>1.7599999999999998</v>
      </c>
      <c r="AJ42" s="211"/>
      <c r="AK42" s="578">
        <v>13.4</v>
      </c>
      <c r="AL42" s="579"/>
      <c r="AM42" s="591">
        <v>28</v>
      </c>
      <c r="AN42" s="592"/>
      <c r="AO42" s="591">
        <v>30</v>
      </c>
      <c r="AP42" s="592"/>
      <c r="AQ42" s="12"/>
      <c r="AR42" t="str">
        <f t="shared" si="0"/>
        <v>{"rem":"","fore":14.17,"mid":15.05,"aft":15.93,"air":13.4,"bm":28,"sf":30},</v>
      </c>
      <c r="AS42" t="str">
        <f t="shared" si="2"/>
        <v>{"trim":0,"no":"12","hold":2,"tonnes":12000,"grade":"MACF","op":"Stripping","time":1.2},</v>
      </c>
    </row>
    <row r="43" spans="1:45" ht="16.5" customHeight="1">
      <c r="A43" s="43">
        <v>0</v>
      </c>
      <c r="B43" s="43">
        <v>62590</v>
      </c>
      <c r="C43" s="44">
        <v>44145.781944444447</v>
      </c>
      <c r="D43" s="43">
        <v>4.58</v>
      </c>
      <c r="E43" s="1"/>
      <c r="F43" s="238">
        <f t="shared" si="3"/>
        <v>13</v>
      </c>
      <c r="G43" s="238"/>
      <c r="H43" s="88"/>
      <c r="I43" s="599">
        <v>6</v>
      </c>
      <c r="J43" s="600"/>
      <c r="K43" s="582">
        <v>9410</v>
      </c>
      <c r="L43" s="583"/>
      <c r="M43" s="96" t="s">
        <v>37</v>
      </c>
      <c r="N43" s="589"/>
      <c r="O43" s="590"/>
      <c r="P43" s="590"/>
      <c r="Q43" s="590"/>
      <c r="R43" s="590"/>
      <c r="S43" s="590"/>
      <c r="T43" s="593"/>
      <c r="U43" s="587"/>
      <c r="V43" s="588"/>
      <c r="W43" s="589" t="s">
        <v>26</v>
      </c>
      <c r="X43" s="590"/>
      <c r="Y43" s="590"/>
      <c r="Z43" s="590"/>
      <c r="AA43" s="590"/>
      <c r="AB43" s="590"/>
      <c r="AC43" s="578">
        <v>14.69</v>
      </c>
      <c r="AD43" s="579"/>
      <c r="AE43" s="578">
        <v>15.81</v>
      </c>
      <c r="AF43" s="579"/>
      <c r="AG43" s="578">
        <v>16.93</v>
      </c>
      <c r="AH43" s="579"/>
      <c r="AI43" s="210">
        <f t="shared" si="1"/>
        <v>2.2400000000000002</v>
      </c>
      <c r="AJ43" s="211"/>
      <c r="AK43" s="578">
        <v>12.8</v>
      </c>
      <c r="AL43" s="579"/>
      <c r="AM43" s="591">
        <v>-23</v>
      </c>
      <c r="AN43" s="592"/>
      <c r="AO43" s="591">
        <v>-35</v>
      </c>
      <c r="AP43" s="592"/>
      <c r="AQ43" s="12"/>
      <c r="AR43" t="str">
        <f t="shared" si="0"/>
        <v>{"rem":"CH6 COMPLETED","fore":14.69,"mid":15.81,"aft":16.93,"air":12.8,"bm":-23,"sf":-35},</v>
      </c>
      <c r="AS43" t="str">
        <f t="shared" si="2"/>
        <v>{"trim":0,"no":"13","hold":6,"tonnes":9410,"grade":"MACF","op":"","time":null},</v>
      </c>
    </row>
    <row r="44" spans="1:45" ht="16.5" customHeight="1">
      <c r="A44" s="43">
        <v>1</v>
      </c>
      <c r="B44" s="43">
        <v>62590</v>
      </c>
      <c r="C44" s="44">
        <v>44146.038888888892</v>
      </c>
      <c r="D44" s="43">
        <v>3.52</v>
      </c>
      <c r="E44" s="1"/>
      <c r="F44" s="238">
        <f t="shared" si="3"/>
        <v>14</v>
      </c>
      <c r="G44" s="238"/>
      <c r="H44" s="88"/>
      <c r="I44" s="599">
        <v>4</v>
      </c>
      <c r="J44" s="600"/>
      <c r="K44" s="582">
        <v>9780</v>
      </c>
      <c r="L44" s="583"/>
      <c r="M44" s="96" t="s">
        <v>37</v>
      </c>
      <c r="N44" s="589"/>
      <c r="O44" s="590"/>
      <c r="P44" s="590"/>
      <c r="Q44" s="590"/>
      <c r="R44" s="590"/>
      <c r="S44" s="590"/>
      <c r="T44" s="593"/>
      <c r="U44" s="587"/>
      <c r="V44" s="588"/>
      <c r="W44" s="589" t="s">
        <v>27</v>
      </c>
      <c r="X44" s="590"/>
      <c r="Y44" s="590"/>
      <c r="Z44" s="590"/>
      <c r="AA44" s="590"/>
      <c r="AB44" s="590"/>
      <c r="AC44" s="578">
        <v>16.23</v>
      </c>
      <c r="AD44" s="579"/>
      <c r="AE44" s="578">
        <v>16.62</v>
      </c>
      <c r="AF44" s="579"/>
      <c r="AG44" s="578">
        <v>17</v>
      </c>
      <c r="AH44" s="579"/>
      <c r="AI44" s="210">
        <f t="shared" si="1"/>
        <v>0.76999999999999957</v>
      </c>
      <c r="AJ44" s="211"/>
      <c r="AK44" s="578">
        <v>11.4</v>
      </c>
      <c r="AL44" s="579"/>
      <c r="AM44" s="591">
        <v>-26</v>
      </c>
      <c r="AN44" s="592"/>
      <c r="AO44" s="591">
        <v>-37</v>
      </c>
      <c r="AP44" s="592"/>
      <c r="AQ44" s="12"/>
      <c r="AR44" t="str">
        <f t="shared" si="0"/>
        <v>{"rem":"CH4 COMPLETED","fore":16.23,"mid":16.62,"aft":17,"air":11.4,"bm":-26,"sf":-37},</v>
      </c>
      <c r="AS44" t="str">
        <f t="shared" si="2"/>
        <v>{"trim":0,"no":"14","hold":4,"tonnes":9780,"grade":"MACF","op":"","time":null},</v>
      </c>
    </row>
    <row r="45" spans="1:45" ht="16.5" customHeight="1">
      <c r="A45" s="43">
        <v>0</v>
      </c>
      <c r="B45" s="43">
        <v>62590</v>
      </c>
      <c r="C45" s="44">
        <v>44146.29583333333</v>
      </c>
      <c r="D45" s="43">
        <v>4.67</v>
      </c>
      <c r="E45" s="1"/>
      <c r="F45" s="238">
        <f t="shared" si="3"/>
        <v>15</v>
      </c>
      <c r="G45" s="238"/>
      <c r="H45" s="88"/>
      <c r="I45" s="599">
        <v>8</v>
      </c>
      <c r="J45" s="600"/>
      <c r="K45" s="582">
        <v>8100</v>
      </c>
      <c r="L45" s="583"/>
      <c r="M45" s="96" t="s">
        <v>37</v>
      </c>
      <c r="N45" s="589"/>
      <c r="O45" s="590"/>
      <c r="P45" s="590"/>
      <c r="Q45" s="590"/>
      <c r="R45" s="590"/>
      <c r="S45" s="590"/>
      <c r="T45" s="593"/>
      <c r="U45" s="602"/>
      <c r="V45" s="603"/>
      <c r="W45" s="604"/>
      <c r="X45" s="605"/>
      <c r="Y45" s="605"/>
      <c r="Z45" s="605"/>
      <c r="AA45" s="605"/>
      <c r="AB45" s="605"/>
      <c r="AC45" s="578">
        <v>15.74</v>
      </c>
      <c r="AD45" s="579"/>
      <c r="AE45" s="578">
        <v>17.2</v>
      </c>
      <c r="AF45" s="579"/>
      <c r="AG45" s="578">
        <v>18.649999999999999</v>
      </c>
      <c r="AH45" s="579"/>
      <c r="AI45" s="210">
        <f t="shared" si="1"/>
        <v>2.9099999999999984</v>
      </c>
      <c r="AJ45" s="211"/>
      <c r="AK45" s="578">
        <v>11.7</v>
      </c>
      <c r="AL45" s="579"/>
      <c r="AM45" s="591">
        <v>-49</v>
      </c>
      <c r="AN45" s="592"/>
      <c r="AO45" s="591">
        <v>-53</v>
      </c>
      <c r="AP45" s="592"/>
      <c r="AQ45" s="12"/>
      <c r="AR45" t="str">
        <f t="shared" si="0"/>
        <v>{"rem":"","fore":15.74,"mid":17.2,"aft":18.65,"air":11.7,"bm":-49,"sf":-53},</v>
      </c>
      <c r="AS45" t="str">
        <f t="shared" si="2"/>
        <v>{"trim":0,"no":"15","hold":8,"tonnes":8100,"grade":"MACF","op":"","time":null},</v>
      </c>
    </row>
    <row r="46" spans="1:45" ht="16.5">
      <c r="A46" s="43">
        <v>1</v>
      </c>
      <c r="B46" s="43">
        <v>62590</v>
      </c>
      <c r="C46" s="44">
        <v>44146.56527777778</v>
      </c>
      <c r="D46" s="43">
        <v>3.01</v>
      </c>
      <c r="E46" s="1"/>
      <c r="F46" s="238">
        <f t="shared" si="3"/>
        <v>16</v>
      </c>
      <c r="G46" s="238"/>
      <c r="H46" s="88"/>
      <c r="I46" s="599">
        <v>2</v>
      </c>
      <c r="J46" s="600"/>
      <c r="K46" s="582">
        <v>7760</v>
      </c>
      <c r="L46" s="583"/>
      <c r="M46" s="96" t="s">
        <v>37</v>
      </c>
      <c r="N46" s="589"/>
      <c r="O46" s="590"/>
      <c r="P46" s="590"/>
      <c r="Q46" s="590"/>
      <c r="R46" s="590"/>
      <c r="S46" s="590"/>
      <c r="T46" s="593"/>
      <c r="U46" s="588"/>
      <c r="V46" s="588"/>
      <c r="W46" s="589"/>
      <c r="X46" s="590"/>
      <c r="Y46" s="590"/>
      <c r="Z46" s="590"/>
      <c r="AA46" s="590"/>
      <c r="AB46" s="590"/>
      <c r="AC46" s="578">
        <v>17.75</v>
      </c>
      <c r="AD46" s="579"/>
      <c r="AE46" s="578">
        <v>17.850000000000001</v>
      </c>
      <c r="AF46" s="579"/>
      <c r="AG46" s="578">
        <v>17.95</v>
      </c>
      <c r="AH46" s="579"/>
      <c r="AI46" s="210">
        <f t="shared" si="1"/>
        <v>0.19999999999999929</v>
      </c>
      <c r="AJ46" s="211"/>
      <c r="AK46" s="578">
        <v>9.9</v>
      </c>
      <c r="AL46" s="579"/>
      <c r="AM46" s="591">
        <v>-41</v>
      </c>
      <c r="AN46" s="592"/>
      <c r="AO46" s="591">
        <v>-47</v>
      </c>
      <c r="AP46" s="592"/>
      <c r="AQ46" s="12"/>
      <c r="AR46" t="str">
        <f t="shared" si="0"/>
        <v>{"rem":"","fore":17.75,"mid":17.85,"aft":17.95,"air":9.9,"bm":-41,"sf":-47},</v>
      </c>
      <c r="AS46" t="str">
        <f t="shared" si="2"/>
        <v>{"trim":0,"no":"16","hold":2,"tonnes":7760,"grade":"MACF","op":"","time":null},</v>
      </c>
    </row>
    <row r="47" spans="1:45" ht="16.5" customHeight="1">
      <c r="A47" s="43">
        <v>0</v>
      </c>
      <c r="B47" s="43">
        <v>62590</v>
      </c>
      <c r="C47" s="44">
        <v>44146.844444444447</v>
      </c>
      <c r="D47" s="43">
        <v>5.0999999999999996</v>
      </c>
      <c r="E47" s="1"/>
      <c r="F47" s="238">
        <f t="shared" si="3"/>
        <v>17</v>
      </c>
      <c r="G47" s="238"/>
      <c r="H47" s="88"/>
      <c r="I47" s="606"/>
      <c r="J47" s="606"/>
      <c r="K47" s="607"/>
      <c r="L47" s="607"/>
      <c r="M47" s="96"/>
      <c r="N47" s="589"/>
      <c r="O47" s="590"/>
      <c r="P47" s="590"/>
      <c r="Q47" s="590"/>
      <c r="R47" s="590"/>
      <c r="S47" s="590"/>
      <c r="T47" s="593"/>
      <c r="U47" s="588"/>
      <c r="V47" s="588"/>
      <c r="W47" s="589"/>
      <c r="X47" s="590"/>
      <c r="Y47" s="590"/>
      <c r="Z47" s="590"/>
      <c r="AA47" s="590"/>
      <c r="AB47" s="590"/>
      <c r="AC47" s="578"/>
      <c r="AD47" s="579"/>
      <c r="AE47" s="578"/>
      <c r="AF47" s="579"/>
      <c r="AG47" s="578"/>
      <c r="AH47" s="579"/>
      <c r="AI47" s="210" t="str">
        <f t="shared" si="1"/>
        <v/>
      </c>
      <c r="AJ47" s="211"/>
      <c r="AK47" s="578"/>
      <c r="AL47" s="579"/>
      <c r="AM47" s="591"/>
      <c r="AN47" s="592"/>
      <c r="AO47" s="591"/>
      <c r="AP47" s="592"/>
      <c r="AQ47" s="12"/>
      <c r="AR47" t="str">
        <f t="shared" si="0"/>
        <v>{"rem":"","fore":null,"mid":null,"aft":null,"air":null,"bm":null,"sf":null},</v>
      </c>
      <c r="AS47" t="str">
        <f t="shared" si="2"/>
        <v>{"trim":0,"no":"17","hold":null,"tonnes":null,"grade":"","op":"","time":null},</v>
      </c>
    </row>
    <row r="48" spans="1:45" ht="16.5" customHeight="1">
      <c r="A48" s="43">
        <v>1</v>
      </c>
      <c r="B48" s="43">
        <v>62590</v>
      </c>
      <c r="C48" s="44">
        <v>44147.1</v>
      </c>
      <c r="D48" s="43">
        <v>2.89</v>
      </c>
      <c r="E48" s="1"/>
      <c r="F48" s="238">
        <f t="shared" si="3"/>
        <v>18</v>
      </c>
      <c r="G48" s="238"/>
      <c r="H48" s="88"/>
      <c r="I48" s="606"/>
      <c r="J48" s="606"/>
      <c r="K48" s="607"/>
      <c r="L48" s="607"/>
      <c r="M48" s="96"/>
      <c r="N48" s="589"/>
      <c r="O48" s="590"/>
      <c r="P48" s="590"/>
      <c r="Q48" s="590"/>
      <c r="R48" s="590"/>
      <c r="S48" s="590"/>
      <c r="T48" s="593"/>
      <c r="U48" s="588"/>
      <c r="V48" s="588"/>
      <c r="W48" s="608"/>
      <c r="X48" s="608"/>
      <c r="Y48" s="608"/>
      <c r="Z48" s="608"/>
      <c r="AA48" s="608"/>
      <c r="AB48" s="608"/>
      <c r="AC48" s="578"/>
      <c r="AD48" s="579"/>
      <c r="AE48" s="578"/>
      <c r="AF48" s="579"/>
      <c r="AG48" s="578"/>
      <c r="AH48" s="579"/>
      <c r="AI48" s="210" t="str">
        <f t="shared" si="1"/>
        <v/>
      </c>
      <c r="AJ48" s="211"/>
      <c r="AK48" s="578"/>
      <c r="AL48" s="579"/>
      <c r="AM48" s="591"/>
      <c r="AN48" s="592"/>
      <c r="AO48" s="591"/>
      <c r="AP48" s="592"/>
      <c r="AQ48" s="13"/>
      <c r="AR48" t="str">
        <f t="shared" si="0"/>
        <v>{"rem":"","fore":null,"mid":null,"aft":null,"air":null,"bm":null,"sf":null},</v>
      </c>
      <c r="AS48" t="str">
        <f t="shared" si="2"/>
        <v>{"trim":0,"no":"18","hold":null,"tonnes":null,"grade":"","op":"","time":null},</v>
      </c>
    </row>
    <row r="49" spans="1:45" ht="16.5" customHeight="1">
      <c r="A49" s="43">
        <v>0</v>
      </c>
      <c r="B49" s="43">
        <v>62590</v>
      </c>
      <c r="C49" s="44">
        <v>44147.359027777777</v>
      </c>
      <c r="D49" s="43">
        <v>5.17</v>
      </c>
      <c r="E49" s="1"/>
      <c r="F49" s="238">
        <f>IF(H48&lt;&gt;"",F47+1,IF(F48=F47,F48+1,F47+2))</f>
        <v>19</v>
      </c>
      <c r="G49" s="238"/>
      <c r="H49" s="88"/>
      <c r="I49" s="606"/>
      <c r="J49" s="606"/>
      <c r="K49" s="607"/>
      <c r="L49" s="607"/>
      <c r="M49" s="96"/>
      <c r="N49" s="589"/>
      <c r="O49" s="590"/>
      <c r="P49" s="590"/>
      <c r="Q49" s="590"/>
      <c r="R49" s="590"/>
      <c r="S49" s="590"/>
      <c r="T49" s="593"/>
      <c r="U49" s="588"/>
      <c r="V49" s="588"/>
      <c r="W49" s="608"/>
      <c r="X49" s="608"/>
      <c r="Y49" s="608"/>
      <c r="Z49" s="608"/>
      <c r="AA49" s="608"/>
      <c r="AB49" s="608"/>
      <c r="AC49" s="578"/>
      <c r="AD49" s="579"/>
      <c r="AE49" s="578"/>
      <c r="AF49" s="579"/>
      <c r="AG49" s="578"/>
      <c r="AH49" s="579"/>
      <c r="AI49" s="210" t="str">
        <f>IF(AG49 &lt;&gt;"", AG49-AC49, "")</f>
        <v/>
      </c>
      <c r="AJ49" s="211"/>
      <c r="AK49" s="578"/>
      <c r="AL49" s="579"/>
      <c r="AM49" s="591"/>
      <c r="AN49" s="592"/>
      <c r="AO49" s="591"/>
      <c r="AP49" s="592"/>
      <c r="AQ49" s="13"/>
      <c r="AR49" t="str">
        <f t="shared" si="0"/>
        <v>{"rem":"","fore":null,"mid":null,"aft":null,"air":null,"bm":null,"sf":null},</v>
      </c>
      <c r="AS49" t="str">
        <f t="shared" si="2"/>
        <v>{"trim":0,"no":"19","hold":null,"tonnes":null,"grade":"","op":"","time":null},</v>
      </c>
    </row>
    <row r="50" spans="1:45" ht="16.5" customHeight="1">
      <c r="A50" s="43">
        <v>1</v>
      </c>
      <c r="B50" s="43">
        <v>62590</v>
      </c>
      <c r="C50" s="44">
        <v>44147.613194444442</v>
      </c>
      <c r="D50" s="43">
        <v>2.5099999999999998</v>
      </c>
      <c r="E50" s="1"/>
      <c r="F50" s="238">
        <f>IF(H49&lt;&gt;"",F48+1,IF(F49=F48,F49+1,F48+2))</f>
        <v>20</v>
      </c>
      <c r="G50" s="238"/>
      <c r="H50" s="88"/>
      <c r="I50" s="606"/>
      <c r="J50" s="606"/>
      <c r="K50" s="607"/>
      <c r="L50" s="607"/>
      <c r="M50" s="96"/>
      <c r="N50" s="589"/>
      <c r="O50" s="590"/>
      <c r="P50" s="590"/>
      <c r="Q50" s="590"/>
      <c r="R50" s="590"/>
      <c r="S50" s="590"/>
      <c r="T50" s="593"/>
      <c r="U50" s="588"/>
      <c r="V50" s="588"/>
      <c r="W50" s="608"/>
      <c r="X50" s="608"/>
      <c r="Y50" s="608"/>
      <c r="Z50" s="608"/>
      <c r="AA50" s="608"/>
      <c r="AB50" s="608"/>
      <c r="AC50" s="578"/>
      <c r="AD50" s="579"/>
      <c r="AE50" s="578"/>
      <c r="AF50" s="579"/>
      <c r="AG50" s="578"/>
      <c r="AH50" s="579"/>
      <c r="AI50" s="210" t="str">
        <f>IF(AG50 &lt;&gt;"", AG50-AC50, "")</f>
        <v/>
      </c>
      <c r="AJ50" s="211"/>
      <c r="AK50" s="578"/>
      <c r="AL50" s="579"/>
      <c r="AM50" s="591"/>
      <c r="AN50" s="592"/>
      <c r="AO50" s="591"/>
      <c r="AP50" s="592"/>
      <c r="AQ50" s="13"/>
      <c r="AR50" t="str">
        <f t="shared" si="0"/>
        <v>{"rem":"","fore":null,"mid":null,"aft":null,"air":null,"bm":null,"sf":null},</v>
      </c>
      <c r="AS50" t="str">
        <f t="shared" si="2"/>
        <v>{"trim":0,"no":"20","hold":null,"tonnes":null,"grade":"","op":"","time":null},</v>
      </c>
    </row>
    <row r="51" spans="1:45" ht="16.5" customHeight="1">
      <c r="A51" s="43">
        <v>0</v>
      </c>
      <c r="B51" s="43">
        <v>62590</v>
      </c>
      <c r="C51" s="44">
        <v>44147.878472222219</v>
      </c>
      <c r="D51" s="43">
        <v>5.72</v>
      </c>
      <c r="E51" s="1"/>
      <c r="F51" s="238">
        <f>IF(H50&lt;&gt;"",F49+1,IF(F50=F49,F50+1,F49+2))</f>
        <v>21</v>
      </c>
      <c r="G51" s="238"/>
      <c r="H51" s="88"/>
      <c r="I51" s="606"/>
      <c r="J51" s="606"/>
      <c r="K51" s="607"/>
      <c r="L51" s="607"/>
      <c r="M51" s="96"/>
      <c r="N51" s="589"/>
      <c r="O51" s="590"/>
      <c r="P51" s="590"/>
      <c r="Q51" s="590"/>
      <c r="R51" s="590"/>
      <c r="S51" s="590"/>
      <c r="T51" s="593"/>
      <c r="U51" s="588"/>
      <c r="V51" s="588"/>
      <c r="W51" s="608"/>
      <c r="X51" s="608"/>
      <c r="Y51" s="608"/>
      <c r="Z51" s="608"/>
      <c r="AA51" s="608"/>
      <c r="AB51" s="608"/>
      <c r="AC51" s="578"/>
      <c r="AD51" s="579"/>
      <c r="AE51" s="578"/>
      <c r="AF51" s="579"/>
      <c r="AG51" s="578"/>
      <c r="AH51" s="579"/>
      <c r="AI51" s="210" t="str">
        <f>IF(AG51 &lt;&gt;"", AG51-AC51, "")</f>
        <v/>
      </c>
      <c r="AJ51" s="211"/>
      <c r="AK51" s="578"/>
      <c r="AL51" s="579"/>
      <c r="AM51" s="591"/>
      <c r="AN51" s="592"/>
      <c r="AO51" s="591"/>
      <c r="AP51" s="592"/>
      <c r="AQ51" s="13"/>
      <c r="AR51" t="str">
        <f t="shared" si="0"/>
        <v>{"rem":"","fore":null,"mid":null,"aft":null,"air":null,"bm":null,"sf":null},</v>
      </c>
      <c r="AS51" t="str">
        <f t="shared" si="2"/>
        <v>{"trim":0,"no":"21","hold":null,"tonnes":null,"grade":"","op":"","time":null},</v>
      </c>
    </row>
    <row r="52" spans="1:45" ht="16.5" customHeight="1">
      <c r="A52" s="43">
        <v>1</v>
      </c>
      <c r="B52" s="43">
        <v>62590</v>
      </c>
      <c r="C52" s="44">
        <v>44148.135416666664</v>
      </c>
      <c r="D52" s="43">
        <v>2.13</v>
      </c>
      <c r="E52" s="1"/>
      <c r="F52" s="238">
        <f>IF(H51&lt;&gt;"",F50+1,IF(F51=F50,F51+1,F50+2))</f>
        <v>22</v>
      </c>
      <c r="G52" s="238"/>
      <c r="H52" s="88"/>
      <c r="I52" s="606"/>
      <c r="J52" s="606"/>
      <c r="K52" s="607"/>
      <c r="L52" s="607"/>
      <c r="M52" s="96"/>
      <c r="N52" s="589"/>
      <c r="O52" s="590"/>
      <c r="P52" s="590"/>
      <c r="Q52" s="590"/>
      <c r="R52" s="590"/>
      <c r="S52" s="590"/>
      <c r="T52" s="593"/>
      <c r="U52" s="588"/>
      <c r="V52" s="588"/>
      <c r="W52" s="608"/>
      <c r="X52" s="608"/>
      <c r="Y52" s="608"/>
      <c r="Z52" s="608"/>
      <c r="AA52" s="608"/>
      <c r="AB52" s="608"/>
      <c r="AC52" s="578"/>
      <c r="AD52" s="579"/>
      <c r="AE52" s="578"/>
      <c r="AF52" s="579"/>
      <c r="AG52" s="578"/>
      <c r="AH52" s="579"/>
      <c r="AI52" s="210" t="str">
        <f>IF(AG52 &lt;&gt;"", AG52-AC52, "")</f>
        <v/>
      </c>
      <c r="AJ52" s="211"/>
      <c r="AK52" s="578"/>
      <c r="AL52" s="579"/>
      <c r="AM52" s="591"/>
      <c r="AN52" s="592"/>
      <c r="AO52" s="591"/>
      <c r="AP52" s="592"/>
      <c r="AQ52" s="13"/>
      <c r="AR52" t="str">
        <f t="shared" si="0"/>
        <v>{"rem":"","fore":null,"mid":null,"aft":null,"air":null,"bm":null,"sf":null},</v>
      </c>
      <c r="AS52" t="str">
        <f t="shared" si="2"/>
        <v>{"trim":0,"no":"22","hold":null,"tonnes":null,"grade":"","op":"","time":null},</v>
      </c>
    </row>
    <row r="53" spans="1:45" ht="9.75" customHeight="1">
      <c r="A53" s="43">
        <v>0</v>
      </c>
      <c r="B53" s="43">
        <v>62590</v>
      </c>
      <c r="C53" s="44">
        <v>44148.397222222222</v>
      </c>
      <c r="D53" s="43">
        <v>5.74</v>
      </c>
      <c r="E53" s="1"/>
      <c r="F53" s="277"/>
      <c r="G53" s="278"/>
      <c r="H53" s="279"/>
      <c r="I53" s="202"/>
      <c r="J53" s="202"/>
      <c r="K53" s="203"/>
      <c r="L53" s="203"/>
      <c r="M53" s="14"/>
      <c r="N53" s="204" t="s">
        <v>28</v>
      </c>
      <c r="O53" s="205"/>
      <c r="P53" s="205"/>
      <c r="Q53" s="205"/>
      <c r="R53" s="205"/>
      <c r="S53" s="205"/>
      <c r="T53" s="206"/>
      <c r="U53" s="207"/>
      <c r="V53" s="208"/>
      <c r="W53" s="191"/>
      <c r="X53" s="192"/>
      <c r="Y53" s="192"/>
      <c r="Z53" s="192"/>
      <c r="AA53" s="192"/>
      <c r="AB53" s="193"/>
      <c r="AC53" s="212"/>
      <c r="AD53" s="212"/>
      <c r="AE53" s="212"/>
      <c r="AF53" s="212"/>
      <c r="AG53" s="212"/>
      <c r="AH53" s="212"/>
      <c r="AI53" s="213"/>
      <c r="AJ53" s="214"/>
      <c r="AK53" s="213"/>
      <c r="AL53" s="214"/>
      <c r="AM53" s="213"/>
      <c r="AN53" s="214"/>
      <c r="AO53" s="213"/>
      <c r="AP53" s="214"/>
      <c r="AQ53" s="15"/>
    </row>
    <row r="54" spans="1:45" ht="16.5">
      <c r="A54" s="43">
        <v>1</v>
      </c>
      <c r="B54" s="43">
        <v>62590</v>
      </c>
      <c r="C54" s="44">
        <v>44148.645138888889</v>
      </c>
      <c r="D54" s="43">
        <v>1.99</v>
      </c>
      <c r="E54" s="1"/>
      <c r="F54" s="238">
        <f>IF(H52&lt;&gt;"",F51+1,IF(F52=F51,F52+1,F51+2))</f>
        <v>23</v>
      </c>
      <c r="G54" s="238"/>
      <c r="H54" s="87"/>
      <c r="I54" s="599">
        <v>8</v>
      </c>
      <c r="J54" s="600"/>
      <c r="K54" s="582">
        <v>2000</v>
      </c>
      <c r="L54" s="583"/>
      <c r="M54" s="96" t="s">
        <v>37</v>
      </c>
      <c r="N54" s="589"/>
      <c r="O54" s="590"/>
      <c r="P54" s="590"/>
      <c r="Q54" s="590"/>
      <c r="R54" s="590"/>
      <c r="S54" s="590"/>
      <c r="T54" s="593"/>
      <c r="U54" s="587"/>
      <c r="V54" s="588"/>
      <c r="W54" s="589" t="s">
        <v>140</v>
      </c>
      <c r="X54" s="590"/>
      <c r="Y54" s="590"/>
      <c r="Z54" s="590"/>
      <c r="AA54" s="590"/>
      <c r="AB54" s="590"/>
      <c r="AC54" s="578">
        <v>17.66</v>
      </c>
      <c r="AD54" s="579"/>
      <c r="AE54" s="578">
        <v>18.010000000000002</v>
      </c>
      <c r="AF54" s="579"/>
      <c r="AG54" s="578">
        <v>18.350000000000001</v>
      </c>
      <c r="AH54" s="579"/>
      <c r="AI54" s="210">
        <f>IF(AG54 &lt;&gt;"", AG54-AC54, "")</f>
        <v>0.69000000000000128</v>
      </c>
      <c r="AJ54" s="211"/>
      <c r="AK54" s="578">
        <v>10</v>
      </c>
      <c r="AL54" s="579"/>
      <c r="AM54" s="591">
        <v>-47</v>
      </c>
      <c r="AN54" s="592"/>
      <c r="AO54" s="591">
        <v>-51</v>
      </c>
      <c r="AP54" s="592"/>
      <c r="AQ54" s="12"/>
      <c r="AR54" t="str">
        <f>"{""rem"":"""&amp;W54&amp;""",""fore"":"&amp;IF(ISBLANK(AC54),"null",AC54)&amp;",""mid"":"&amp;IF(ISBLANK(AE54),"null",AE54)&amp;",""aft"":"&amp;IF(ISBLANK(AG54),"null",AG54)&amp;",""air"":"&amp;IF(ISBLANK(AK54),"null",AK54)&amp;",""bm"":"&amp;IF(ISBLANK(AM54),"null",AM54)&amp;",""sf"":"&amp;IF(ISBLANK(AO54),"null",AO54)&amp;"},"</f>
        <v>{"rem":"CH8 COMPLETED","fore":17.66,"mid":18.01,"aft":18.35,"air":10,"bm":-47,"sf":-51},</v>
      </c>
      <c r="AS54" t="str">
        <f>"{""trim"":1,""no"":"""&amp;F54&amp;H54&amp;""",""hold"":"&amp;IF(ISBLANK(I54),"null",I54)&amp;",""tonnes"":"&amp;IF(ISBLANK(K54),"null",K54)&amp;",""grade"":"""&amp;IF(ISBLANK(M54),"",VLOOKUP(M54,grade_lookup,2,FALSE))&amp;""",""op"":"""&amp;N54&amp;""",""time"":"&amp;IF(ISBLANK(U54),"null",U54)&amp;"},"</f>
        <v>{"trim":1,"no":"23","hold":8,"tonnes":2000,"grade":"MACF","op":"","time":null},</v>
      </c>
    </row>
    <row r="55" spans="1:45" ht="16.5">
      <c r="A55" s="43">
        <v>0</v>
      </c>
      <c r="B55" s="43">
        <v>62590</v>
      </c>
      <c r="C55" s="44">
        <v>44148.905555555553</v>
      </c>
      <c r="D55" s="43">
        <v>6.33</v>
      </c>
      <c r="E55" s="1"/>
      <c r="F55" s="238">
        <f>IF(H54&lt;&gt;"",F52+1,IF(F54=F52,F54+1,F52+2))</f>
        <v>24</v>
      </c>
      <c r="G55" s="238"/>
      <c r="H55" s="88"/>
      <c r="I55" s="599">
        <v>2</v>
      </c>
      <c r="J55" s="600"/>
      <c r="K55" s="582">
        <v>2000</v>
      </c>
      <c r="L55" s="583"/>
      <c r="M55" s="96" t="s">
        <v>37</v>
      </c>
      <c r="N55" s="589"/>
      <c r="O55" s="590"/>
      <c r="P55" s="590"/>
      <c r="Q55" s="590"/>
      <c r="R55" s="590"/>
      <c r="S55" s="590"/>
      <c r="T55" s="593"/>
      <c r="U55" s="587"/>
      <c r="V55" s="588"/>
      <c r="W55" s="589" t="s">
        <v>141</v>
      </c>
      <c r="X55" s="590"/>
      <c r="Y55" s="590"/>
      <c r="Z55" s="590"/>
      <c r="AA55" s="590"/>
      <c r="AB55" s="590"/>
      <c r="AC55" s="578">
        <v>18.18</v>
      </c>
      <c r="AD55" s="579"/>
      <c r="AE55" s="578">
        <v>18.18</v>
      </c>
      <c r="AF55" s="579"/>
      <c r="AG55" s="578">
        <v>18.18</v>
      </c>
      <c r="AH55" s="579"/>
      <c r="AI55" s="210">
        <f>IF(AG55 &lt;&gt;"", AG55-AC55, "")</f>
        <v>0</v>
      </c>
      <c r="AJ55" s="211"/>
      <c r="AK55" s="578">
        <v>9.5</v>
      </c>
      <c r="AL55" s="579"/>
      <c r="AM55" s="591">
        <v>-93</v>
      </c>
      <c r="AN55" s="592"/>
      <c r="AO55" s="591">
        <v>-74</v>
      </c>
      <c r="AP55" s="592"/>
      <c r="AQ55" s="12"/>
      <c r="AR55" t="str">
        <f>"{""rem"":"""&amp;W55&amp;""",""fore"":"&amp;IF(ISBLANK(AC55),"null",AC55)&amp;",""mid"":"&amp;IF(ISBLANK(AE55),"null",AE55)&amp;",""aft"":"&amp;IF(ISBLANK(AG55),"null",AG55)&amp;",""air"":"&amp;IF(ISBLANK(AK55),"null",AK55)&amp;",""bm"":"&amp;IF(ISBLANK(AM55),"null",AM55)&amp;",""sf"":"&amp;IF(ISBLANK(AO55),"null",AO55)&amp;"}"</f>
        <v>{"rem":"CH2 COMPLETED","fore":18.18,"mid":18.18,"aft":18.18,"air":9.5,"bm":-93,"sf":-74}</v>
      </c>
      <c r="AS55" t="str">
        <f>"{""trim"":1,""no"":"""&amp;F55&amp;H55&amp;""",""hold"":"&amp;IF(ISBLANK(I55),"null",I55)&amp;",""tonnes"":"&amp;IF(ISBLANK(K55),"null",K55)&amp;",""grade"":"""&amp;IF(ISBLANK(M55),"",VLOOKUP(M55,grade_lookup,2,FALSE))&amp;""",""op"":"""&amp;N55&amp;""",""time"":"&amp;IF(ISBLANK(U55),"null",U55)&amp;"}"</f>
        <v>{"trim":1,"no":"24","hold":2,"tonnes":2000,"grade":"MACF","op":"","time":null}</v>
      </c>
    </row>
    <row r="56" spans="1:45" ht="8.25" customHeight="1">
      <c r="A56" s="43">
        <v>1</v>
      </c>
      <c r="B56" s="43">
        <v>62590</v>
      </c>
      <c r="C56" s="44">
        <v>44149.163888888892</v>
      </c>
      <c r="D56" s="43">
        <v>1.4</v>
      </c>
      <c r="E56" s="1"/>
      <c r="F56" s="1"/>
      <c r="G56" s="16"/>
      <c r="H56" s="16"/>
      <c r="I56" s="17"/>
      <c r="J56" s="17"/>
      <c r="K56" s="18"/>
      <c r="L56" s="18"/>
      <c r="M56" s="19"/>
      <c r="N56" s="17"/>
      <c r="O56" s="17"/>
      <c r="P56" s="17"/>
      <c r="Q56" s="17"/>
      <c r="R56" s="17"/>
      <c r="S56" s="17"/>
      <c r="T56" s="17"/>
      <c r="U56" s="20"/>
      <c r="V56" s="20"/>
      <c r="W56" s="17"/>
      <c r="X56" s="17"/>
      <c r="Y56" s="17"/>
      <c r="Z56" s="17"/>
      <c r="AA56" s="17"/>
      <c r="AB56" s="17"/>
      <c r="AC56" s="20"/>
      <c r="AD56" s="20"/>
      <c r="AE56" s="20"/>
      <c r="AF56" s="20"/>
      <c r="AG56" s="20"/>
      <c r="AH56" s="20"/>
      <c r="AI56" s="20"/>
      <c r="AJ56" s="20"/>
      <c r="AK56" s="20"/>
      <c r="AL56" s="20"/>
      <c r="AM56" s="20"/>
      <c r="AN56" s="20"/>
      <c r="AO56" s="20"/>
      <c r="AP56" s="20"/>
      <c r="AQ56" s="13"/>
    </row>
    <row r="57" spans="1:45" ht="18">
      <c r="A57" s="43">
        <v>0</v>
      </c>
      <c r="B57" s="43">
        <v>62590</v>
      </c>
      <c r="C57" s="44">
        <v>44149.427083333336</v>
      </c>
      <c r="D57" s="43">
        <v>6.23</v>
      </c>
      <c r="E57" s="1"/>
      <c r="F57" s="272" t="s">
        <v>29</v>
      </c>
      <c r="G57" s="273"/>
      <c r="H57" s="273"/>
      <c r="I57" s="273"/>
      <c r="J57" s="274"/>
      <c r="K57" s="170">
        <f>SUM(pour_tonnes)</f>
        <v>180100</v>
      </c>
      <c r="L57" s="171"/>
      <c r="M57" s="171"/>
      <c r="N57" s="172"/>
      <c r="O57" s="174" t="s">
        <v>30</v>
      </c>
      <c r="P57" s="175"/>
      <c r="Q57" s="175"/>
      <c r="R57" s="175"/>
      <c r="S57" s="175"/>
      <c r="T57" s="176"/>
      <c r="U57" s="173">
        <f>SUM(pour_ballast)</f>
        <v>19</v>
      </c>
      <c r="V57" s="173"/>
      <c r="W57" s="312" t="s">
        <v>177</v>
      </c>
      <c r="X57" s="313"/>
      <c r="Y57" s="313"/>
      <c r="Z57" s="313"/>
      <c r="AA57" s="313"/>
      <c r="AB57" s="313"/>
      <c r="AC57" s="313"/>
      <c r="AD57" s="313"/>
      <c r="AE57" s="313"/>
      <c r="AF57" s="313"/>
      <c r="AG57" s="313"/>
      <c r="AH57" s="314" t="s">
        <v>42</v>
      </c>
      <c r="AI57" s="315"/>
      <c r="AJ57" s="315"/>
      <c r="AK57" s="315"/>
      <c r="AL57" s="315"/>
      <c r="AM57" s="315"/>
      <c r="AN57" s="315"/>
      <c r="AO57" s="315"/>
      <c r="AP57" s="316"/>
      <c r="AQ57" s="16"/>
      <c r="AR57" t="str">
        <f>",""drafts"":["&amp;CONCATENATE(AR30,AR31,AR32,AR33,AR34,AR35,AR36,AR37,AR38,AR39,AR40,AR41,AR42,AR43,AR44,AR45,AR46,AR47,AR48,AR49,AR50,AR51,AR52,AR54,AR55)&amp;"]"</f>
        <v>,"drafts":[{"rem":"←Arrival Port Hedland→","fore":8.03,"mid":8.11,"aft":8.62,"air":19.8,"bm":66,"sf":-57},{"rem":"","fore":7.52,"mid":8.06,"aft":8.61,"air":20.1,"bm":51,"sf":33},{"rem":"","fore":6.52,"mid":8.55,"aft":10.59,"air":20.9,"bm":74,"sf":58},{"rem":"CH5 COMPLETED","fore":6.37,"mid":8.72,"aft":11.07,"air":20.9,"bm":60,"sf":53},{"rem":"CH3 COMPLETED","fore":7.16,"mid":9.17,"aft":11.17,"air":20.2,"bm":52,"sf":51},{"rem":"","fore":8.3,"mid":9.47,"aft":10.64,"air":19.2,"bm":59,"sf":54},{"rem":"CH9 COMPLETED","fore":7.28,"mid":10.1,"aft":12.92,"air":20,"bm":74,"sf":74},{"rem":"CH7 COMPLETED","fore":7.27,"mid":10.63,"aft":13.99,"air":19.9,"bm":59,"sf":62},{"rem":"CH1 COMPLETED","fore":9.11,"mid":11.11,"aft":13.11,"air":18.3,"bm":76,"sf":69},{"rem":"","fore":9.72,"mid":12.1,"aft":14.48,"air":17.6,"bm":46,"sf":53},{"rem":"","fore":11.62,"mid":13.09,"aft":14.56,"air":15.8,"bm":49,"sf":44},{"rem":"","fore":11.03,"mid":14.04,"aft":17.06,"air":16.2,"bm":30,"sf":-40},{"rem":"","fore":14.17,"mid":15.05,"aft":15.93,"air":13.4,"bm":28,"sf":30},{"rem":"CH6 COMPLETED","fore":14.69,"mid":15.81,"aft":16.93,"air":12.8,"bm":-23,"sf":-35},{"rem":"CH4 COMPLETED","fore":16.23,"mid":16.62,"aft":17,"air":11.4,"bm":-26,"sf":-37},{"rem":"","fore":15.74,"mid":17.2,"aft":18.65,"air":11.7,"bm":-49,"sf":-53},{"rem":"","fore":17.75,"mid":17.85,"aft":17.95,"air":9.9,"bm":-41,"sf":-47},{"rem":"","fore":null,"mid":null,"aft":null,"air":null,"bm":null,"sf":null},{"rem":"","fore":null,"mid":null,"aft":null,"air":null,"bm":null,"sf":null},{"rem":"","fore":null,"mid":null,"aft":null,"air":null,"bm":null,"sf":null},{"rem":"","fore":null,"mid":null,"aft":null,"air":null,"bm":null,"sf":null},{"rem":"","fore":null,"mid":null,"aft":null,"air":null,"bm":null,"sf":null},{"rem":"","fore":null,"mid":null,"aft":null,"air":null,"bm":null,"sf":null},{"rem":"CH8 COMPLETED","fore":17.66,"mid":18.01,"aft":18.35,"air":10,"bm":-47,"sf":-51},{"rem":"CH2 COMPLETED","fore":18.18,"mid":18.18,"aft":18.18,"air":9.5,"bm":-93,"sf":-74}]</v>
      </c>
      <c r="AS57" t="str">
        <f>",""pours"":["&amp;CONCATENATE(AS31,AS32,AS33,AS34,AS35,AS36,AS37,AS38,AS39,AS40,AS41,AS42,AS43,AS44,AS45,AS46,AS47,AS48,AS49,AS50,AS51,AS52,AS54,AS55)&amp;"]"</f>
        <v>,"pours":[{"trim":0,"no":"1","hold":7,"tonnes":12000,"grade":"NBLL","op":"Po. Wbt 4 p/s (99%)","time":2.4},{"trim":0,"no":"2","hold":9,"tonnes":15000,"grade":"NBLL","op":"Po. Wbt 5 p/s (99%) Apt 27%","time":2.5},{"trim":0,"no":"3","hold":5,"tonnes":15360,"grade":"NBLL","op":"Po. Wbt 3 p/s (99%)","time":2.5},{"trim":0,"no":"4","hold":3,"tonnes":18540,"grade":"NBLL","op":"Po. Wbt 2 p/s (99%)","time":2.9},{"trim":0,"no":"5","hold":1,"tonnes":12000,"grade":"NBLL","op":"Po. Wbt 1 p/s (99%) Fpt 99%","time":1.4},{"trim":0,"no":"6","hold":9,"tonnes":7360,"grade":"NBLL","op":"Stripping","time":1},{"trim":0,"no":"7","hold":7,"tonnes":6950,"grade":"NBLL","op":"Stripping","time":0.8},{"trim":0,"no":"8","hold":1,"tonnes":5840,"grade":"NBLL","op":"Stripping","time":0.7},{"trim":0,"no":"9","hold":6,"tonnes":12000,"grade":"MACF","op":"Stripping","time":1.2},{"trim":0,"no":"10","hold":4,"tonnes":12000,"grade":"MACF","op":"Stripping","time":1.2},{"trim":0,"no":"11","hold":8,"tonnes":12000,"grade":"MACF","op":"Stripping","time":1.2},{"trim":0,"no":"12","hold":2,"tonnes":12000,"grade":"MACF","op":"Stripping","time":1.2},{"trim":0,"no":"13","hold":6,"tonnes":9410,"grade":"MACF","op":"","time":null},{"trim":0,"no":"14","hold":4,"tonnes":9780,"grade":"MACF","op":"","time":null},{"trim":0,"no":"15","hold":8,"tonnes":8100,"grade":"MACF","op":"","time":null},{"trim":0,"no":"16","hold":2,"tonnes":7760,"grade":"MACF","op":"","time":null},{"trim":0,"no":"17","hold":null,"tonnes":null,"grade":"","op":"","time":null},{"trim":0,"no":"18","hold":null,"tonnes":null,"grade":"","op":"","time":null},{"trim":0,"no":"19","hold":null,"tonnes":null,"grade":"","op":"","time":null},{"trim":0,"no":"20","hold":null,"tonnes":null,"grade":"","op":"","time":null},{"trim":0,"no":"21","hold":null,"tonnes":null,"grade":"","op":"","time":null},{"trim":0,"no":"22","hold":null,"tonnes":null,"grade":"","op":"","time":null},{"trim":1,"no":"23","hold":8,"tonnes":2000,"grade":"MACF","op":"","time":null},{"trim":1,"no":"24","hold":2,"tonnes":2000,"grade":"MACF","op":"","time":null}]</v>
      </c>
    </row>
    <row r="58" spans="1:45" ht="10.5" customHeight="1">
      <c r="A58" s="43">
        <v>1</v>
      </c>
      <c r="B58" s="43">
        <v>62590</v>
      </c>
      <c r="C58" s="44">
        <v>44149.672222222223</v>
      </c>
      <c r="D58" s="43">
        <v>1.54</v>
      </c>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K58" s="47"/>
      <c r="AL58" s="47"/>
      <c r="AM58" s="47"/>
      <c r="AN58" s="47"/>
      <c r="AO58" s="47"/>
      <c r="AP58" s="47"/>
      <c r="AQ58" s="1"/>
    </row>
    <row r="59" spans="1:45" ht="12.75" customHeight="1">
      <c r="A59" s="43">
        <v>0</v>
      </c>
      <c r="B59" s="43">
        <v>62590</v>
      </c>
      <c r="C59" s="44">
        <v>44149.931250000001</v>
      </c>
      <c r="D59" s="43">
        <v>6.82</v>
      </c>
      <c r="K59" s="30" t="str">
        <f ca="1">IF(K57-1000&lt;OFFSET(dead_weight,0,2)-OFFSET(total_known_weights,0,2),"","Total cargo loaded exceeds vessel's maximum capacity. Please check load plan.")</f>
        <v/>
      </c>
    </row>
    <row r="60" spans="1:45">
      <c r="A60" s="43">
        <v>1</v>
      </c>
      <c r="B60" s="43">
        <v>62590</v>
      </c>
      <c r="C60" s="44">
        <v>44150.19027777778</v>
      </c>
      <c r="D60" s="43">
        <v>0.8</v>
      </c>
    </row>
    <row r="61" spans="1:45">
      <c r="A61" s="43">
        <v>0</v>
      </c>
      <c r="B61" s="43">
        <v>62590</v>
      </c>
      <c r="C61" s="44">
        <v>44150.455555555556</v>
      </c>
      <c r="D61" s="43">
        <v>6.57</v>
      </c>
    </row>
    <row r="62" spans="1:45">
      <c r="A62" s="43">
        <v>1</v>
      </c>
      <c r="B62" s="43">
        <v>62590</v>
      </c>
      <c r="C62" s="44">
        <v>44150.697916666664</v>
      </c>
      <c r="D62" s="43">
        <v>1.22</v>
      </c>
    </row>
    <row r="63" spans="1:45">
      <c r="A63" s="43">
        <v>0</v>
      </c>
      <c r="B63" s="43">
        <v>62590</v>
      </c>
      <c r="C63" s="44">
        <v>44150.957638888889</v>
      </c>
      <c r="D63" s="43">
        <v>7.16</v>
      </c>
    </row>
    <row r="64" spans="1:45">
      <c r="A64" s="43">
        <v>1</v>
      </c>
      <c r="B64" s="43">
        <v>62590</v>
      </c>
      <c r="C64" s="44">
        <v>44151.216666666667</v>
      </c>
      <c r="D64" s="43">
        <v>0.42</v>
      </c>
    </row>
    <row r="65" spans="1:4">
      <c r="A65" s="43">
        <v>0</v>
      </c>
      <c r="B65" s="43">
        <v>62590</v>
      </c>
      <c r="C65" s="44">
        <v>44151.481944444444</v>
      </c>
      <c r="D65" s="43">
        <v>6.73</v>
      </c>
    </row>
    <row r="66" spans="1:4">
      <c r="A66" s="43">
        <v>1</v>
      </c>
      <c r="B66" s="43">
        <v>62590</v>
      </c>
      <c r="C66" s="44">
        <v>44151.724305555559</v>
      </c>
      <c r="D66" s="43">
        <v>1.08</v>
      </c>
    </row>
    <row r="67" spans="1:4">
      <c r="A67" s="43">
        <v>0</v>
      </c>
      <c r="B67" s="43">
        <v>62590</v>
      </c>
      <c r="C67" s="44">
        <v>44151.982638888891</v>
      </c>
      <c r="D67" s="43">
        <v>7.31</v>
      </c>
    </row>
    <row r="68" spans="1:4">
      <c r="A68" s="43">
        <v>1</v>
      </c>
      <c r="B68" s="43">
        <v>62590</v>
      </c>
      <c r="C68" s="44">
        <v>44152.242361111108</v>
      </c>
      <c r="D68" s="43">
        <v>0.28999999999999998</v>
      </c>
    </row>
    <row r="69" spans="1:4">
      <c r="A69" s="43">
        <v>0</v>
      </c>
      <c r="B69" s="43">
        <v>62590</v>
      </c>
      <c r="C69" s="44">
        <v>44152.507638888892</v>
      </c>
      <c r="D69" s="43">
        <v>6.71</v>
      </c>
    </row>
    <row r="70" spans="1:4">
      <c r="A70" s="43">
        <v>1</v>
      </c>
      <c r="B70" s="43">
        <v>62590</v>
      </c>
      <c r="C70" s="44">
        <v>44152.749305555553</v>
      </c>
      <c r="D70" s="43">
        <v>1.1200000000000001</v>
      </c>
    </row>
    <row r="71" spans="1:4">
      <c r="A71" s="43">
        <v>0</v>
      </c>
      <c r="B71" s="43">
        <v>62590</v>
      </c>
      <c r="C71" s="44">
        <v>44153.007638888892</v>
      </c>
      <c r="D71" s="43">
        <v>7.26</v>
      </c>
    </row>
    <row r="72" spans="1:4">
      <c r="A72" s="43">
        <v>1</v>
      </c>
      <c r="B72" s="43">
        <v>62590</v>
      </c>
      <c r="C72" s="44">
        <v>44153.268055555556</v>
      </c>
      <c r="D72" s="43">
        <v>0.41</v>
      </c>
    </row>
    <row r="73" spans="1:4">
      <c r="A73" s="43">
        <v>0</v>
      </c>
      <c r="B73" s="43">
        <v>62590</v>
      </c>
      <c r="C73" s="44">
        <v>44153.531944444447</v>
      </c>
      <c r="D73" s="43">
        <v>6.55</v>
      </c>
    </row>
    <row r="74" spans="1:4">
      <c r="A74" s="43">
        <v>1</v>
      </c>
      <c r="B74" s="43">
        <v>62590</v>
      </c>
      <c r="C74" s="44">
        <v>44153.774305555555</v>
      </c>
      <c r="D74" s="43">
        <v>1.34</v>
      </c>
    </row>
    <row r="75" spans="1:4">
      <c r="A75" s="43">
        <v>0</v>
      </c>
      <c r="B75" s="43">
        <v>62590</v>
      </c>
      <c r="C75" s="44">
        <v>44154.03125</v>
      </c>
      <c r="D75" s="43">
        <v>7.03</v>
      </c>
    </row>
    <row r="76" spans="1:4">
      <c r="A76" s="43">
        <v>1</v>
      </c>
      <c r="B76" s="43">
        <v>62590</v>
      </c>
      <c r="C76" s="44">
        <v>44154.292361111111</v>
      </c>
      <c r="D76" s="43">
        <v>0.74</v>
      </c>
    </row>
    <row r="77" spans="1:4">
      <c r="A77" s="43">
        <v>0</v>
      </c>
      <c r="B77" s="43">
        <v>62590</v>
      </c>
      <c r="C77" s="44">
        <v>44154.555555555555</v>
      </c>
      <c r="D77" s="43">
        <v>6.27</v>
      </c>
    </row>
    <row r="78" spans="1:4">
      <c r="A78" s="43">
        <v>1</v>
      </c>
      <c r="B78" s="43">
        <v>62590</v>
      </c>
      <c r="C78" s="44">
        <v>44154.799305555556</v>
      </c>
      <c r="D78" s="43">
        <v>1.7</v>
      </c>
    </row>
    <row r="79" spans="1:4">
      <c r="A79" s="43">
        <v>0</v>
      </c>
      <c r="B79" s="43">
        <v>62590</v>
      </c>
      <c r="C79" s="44">
        <v>44155.056250000001</v>
      </c>
      <c r="D79" s="43">
        <v>6.65</v>
      </c>
    </row>
    <row r="80" spans="1:4">
      <c r="A80" s="43">
        <v>1</v>
      </c>
      <c r="B80" s="43">
        <v>62590</v>
      </c>
      <c r="C80" s="44">
        <v>44155.318749999999</v>
      </c>
      <c r="D80" s="43">
        <v>1.24</v>
      </c>
    </row>
    <row r="81" spans="1:4">
      <c r="A81" s="43">
        <v>0</v>
      </c>
      <c r="B81" s="43">
        <v>62590</v>
      </c>
      <c r="C81" s="44">
        <v>44155.580555555556</v>
      </c>
      <c r="D81" s="43">
        <v>5.91</v>
      </c>
    </row>
    <row r="82" spans="1:4">
      <c r="A82" s="43">
        <v>1</v>
      </c>
      <c r="B82" s="43">
        <v>62590</v>
      </c>
      <c r="C82" s="44">
        <v>44155.825694444444</v>
      </c>
      <c r="D82" s="43">
        <v>2.17</v>
      </c>
    </row>
    <row r="83" spans="1:4">
      <c r="A83" s="43">
        <v>0</v>
      </c>
      <c r="B83" s="43">
        <v>62590</v>
      </c>
      <c r="C83" s="44">
        <v>44156.081944444442</v>
      </c>
      <c r="D83" s="43">
        <v>6.15</v>
      </c>
    </row>
    <row r="84" spans="1:4">
      <c r="A84" s="43">
        <v>1</v>
      </c>
      <c r="B84" s="43">
        <v>62590</v>
      </c>
      <c r="C84" s="44">
        <v>44156.345833333333</v>
      </c>
      <c r="D84" s="43">
        <v>1.82</v>
      </c>
    </row>
    <row r="85" spans="1:4">
      <c r="A85" s="43">
        <v>0</v>
      </c>
      <c r="B85" s="43">
        <v>62590</v>
      </c>
      <c r="C85" s="44">
        <v>44156.606944444444</v>
      </c>
      <c r="D85" s="43">
        <v>5.5</v>
      </c>
    </row>
    <row r="86" spans="1:4">
      <c r="A86" s="43">
        <v>1</v>
      </c>
      <c r="B86" s="43">
        <v>62590</v>
      </c>
      <c r="C86" s="44">
        <v>44156.854861111111</v>
      </c>
      <c r="D86" s="43">
        <v>2.7</v>
      </c>
    </row>
    <row r="87" spans="1:4">
      <c r="A87" s="43">
        <v>0</v>
      </c>
      <c r="B87" s="43">
        <v>62590</v>
      </c>
      <c r="C87" s="44">
        <v>44157.11041666667</v>
      </c>
      <c r="D87" s="43">
        <v>5.59</v>
      </c>
    </row>
    <row r="88" spans="1:4">
      <c r="A88" s="43">
        <v>1</v>
      </c>
      <c r="B88" s="43">
        <v>62590</v>
      </c>
      <c r="C88" s="44">
        <v>44157.377083333333</v>
      </c>
      <c r="D88" s="43">
        <v>2.42</v>
      </c>
    </row>
    <row r="89" spans="1:4">
      <c r="A89" s="43">
        <v>0</v>
      </c>
      <c r="B89" s="43">
        <v>62590</v>
      </c>
      <c r="C89" s="44">
        <v>44157.63958333333</v>
      </c>
      <c r="D89" s="43">
        <v>5.08</v>
      </c>
    </row>
    <row r="90" spans="1:4">
      <c r="A90" s="43">
        <v>1</v>
      </c>
      <c r="B90" s="43">
        <v>62590</v>
      </c>
      <c r="C90" s="44">
        <v>44157.895833333336</v>
      </c>
      <c r="D90" s="43">
        <v>3.21</v>
      </c>
    </row>
    <row r="91" spans="1:4">
      <c r="A91" s="43">
        <v>0</v>
      </c>
      <c r="B91" s="43">
        <v>62590</v>
      </c>
      <c r="C91" s="44">
        <v>44158.145833333336</v>
      </c>
      <c r="D91" s="43">
        <v>5.0199999999999996</v>
      </c>
    </row>
    <row r="92" spans="1:4">
      <c r="A92" s="43">
        <v>1</v>
      </c>
      <c r="B92" s="43">
        <v>62590</v>
      </c>
      <c r="C92" s="44">
        <v>44158.42083333333</v>
      </c>
      <c r="D92" s="43">
        <v>2.97</v>
      </c>
    </row>
    <row r="93" spans="1:4">
      <c r="A93" s="43">
        <v>0</v>
      </c>
      <c r="B93" s="43">
        <v>62590</v>
      </c>
      <c r="C93" s="44">
        <v>44158.69027777778</v>
      </c>
      <c r="D93" s="43">
        <v>4.75</v>
      </c>
    </row>
    <row r="94" spans="1:4">
      <c r="A94" s="43">
        <v>1</v>
      </c>
      <c r="B94" s="43">
        <v>62590</v>
      </c>
      <c r="C94" s="44">
        <v>44158.969444444447</v>
      </c>
      <c r="D94" s="43">
        <v>3.52</v>
      </c>
    </row>
    <row r="95" spans="1:4">
      <c r="A95" s="43">
        <v>0</v>
      </c>
      <c r="B95" s="43">
        <v>62590</v>
      </c>
      <c r="C95" s="44">
        <v>44159.206250000003</v>
      </c>
      <c r="D95" s="43">
        <v>4.57</v>
      </c>
    </row>
    <row r="96" spans="1:4">
      <c r="A96" s="43">
        <v>1</v>
      </c>
      <c r="B96" s="43">
        <v>62590</v>
      </c>
      <c r="C96" s="44">
        <v>44159.498611111114</v>
      </c>
      <c r="D96" s="43">
        <v>3.27</v>
      </c>
    </row>
    <row r="97" spans="1:4">
      <c r="A97" s="43">
        <v>0</v>
      </c>
      <c r="B97" s="43">
        <v>62590</v>
      </c>
      <c r="C97" s="44">
        <v>44159.79791666667</v>
      </c>
      <c r="D97" s="43">
        <v>4.79</v>
      </c>
    </row>
    <row r="98" spans="1:4">
      <c r="A98" s="43">
        <v>1</v>
      </c>
      <c r="B98" s="43">
        <v>62590</v>
      </c>
      <c r="C98" s="44">
        <v>44160.061111111114</v>
      </c>
      <c r="D98" s="43">
        <v>3.35</v>
      </c>
    </row>
    <row r="99" spans="1:4">
      <c r="A99" s="43">
        <v>0</v>
      </c>
      <c r="B99" s="43">
        <v>62590</v>
      </c>
      <c r="C99" s="44">
        <v>44160.319444444445</v>
      </c>
      <c r="D99" s="43">
        <v>4.5999999999999996</v>
      </c>
    </row>
    <row r="100" spans="1:4">
      <c r="A100" s="43">
        <v>1</v>
      </c>
      <c r="B100" s="43">
        <v>62590</v>
      </c>
      <c r="C100" s="44">
        <v>44160.57708333333</v>
      </c>
      <c r="D100" s="43">
        <v>3.15</v>
      </c>
    </row>
    <row r="101" spans="1:4">
      <c r="A101" s="43">
        <v>0</v>
      </c>
      <c r="B101" s="43">
        <v>62590</v>
      </c>
      <c r="C101" s="44">
        <v>44160.850694444445</v>
      </c>
      <c r="D101" s="43">
        <v>5.15</v>
      </c>
    </row>
    <row r="102" spans="1:4">
      <c r="A102" s="43">
        <v>1</v>
      </c>
      <c r="B102" s="43">
        <v>62590</v>
      </c>
      <c r="C102" s="44">
        <v>44161.111805555556</v>
      </c>
      <c r="D102" s="43">
        <v>2.9</v>
      </c>
    </row>
    <row r="103" spans="1:4">
      <c r="A103" s="43">
        <v>0</v>
      </c>
      <c r="B103" s="43">
        <v>62590</v>
      </c>
      <c r="C103" s="44">
        <v>44161.371527777781</v>
      </c>
      <c r="D103" s="43">
        <v>4.95</v>
      </c>
    </row>
    <row r="104" spans="1:4">
      <c r="A104" s="43">
        <v>1</v>
      </c>
      <c r="B104" s="43">
        <v>62590</v>
      </c>
      <c r="C104" s="44">
        <v>44161.618750000001</v>
      </c>
      <c r="D104" s="43">
        <v>2.85</v>
      </c>
    </row>
    <row r="105" spans="1:4">
      <c r="A105" s="43">
        <v>0</v>
      </c>
      <c r="B105" s="43">
        <v>62590</v>
      </c>
      <c r="C105" s="44">
        <v>44161.879861111112</v>
      </c>
      <c r="D105" s="43">
        <v>5.54</v>
      </c>
    </row>
    <row r="106" spans="1:4">
      <c r="A106" s="43">
        <v>1</v>
      </c>
      <c r="B106" s="43">
        <v>62590</v>
      </c>
      <c r="C106" s="44">
        <v>44162.140277777777</v>
      </c>
      <c r="D106" s="43">
        <v>2.4300000000000002</v>
      </c>
    </row>
    <row r="107" spans="1:4">
      <c r="A107" s="43">
        <v>0</v>
      </c>
      <c r="B107" s="43">
        <v>62590</v>
      </c>
      <c r="C107" s="44">
        <v>44162.400694444441</v>
      </c>
      <c r="D107" s="43">
        <v>5.32</v>
      </c>
    </row>
    <row r="108" spans="1:4">
      <c r="A108" s="43">
        <v>1</v>
      </c>
      <c r="B108" s="43">
        <v>62590</v>
      </c>
      <c r="C108" s="44">
        <v>44162.645833333336</v>
      </c>
      <c r="D108" s="43">
        <v>2.54</v>
      </c>
    </row>
    <row r="109" spans="1:4">
      <c r="A109" s="43">
        <v>0</v>
      </c>
      <c r="B109" s="43">
        <v>62590</v>
      </c>
      <c r="C109" s="44">
        <v>44162.902777777781</v>
      </c>
      <c r="D109" s="43">
        <v>5.89</v>
      </c>
    </row>
    <row r="110" spans="1:4">
      <c r="A110" s="43">
        <v>1</v>
      </c>
      <c r="B110" s="43">
        <v>62590</v>
      </c>
      <c r="C110" s="44">
        <v>44163.163194444445</v>
      </c>
      <c r="D110" s="43">
        <v>1.99</v>
      </c>
    </row>
    <row r="111" spans="1:4">
      <c r="A111" s="43">
        <v>0</v>
      </c>
      <c r="B111" s="43">
        <v>62590</v>
      </c>
      <c r="C111" s="44">
        <v>44163.424305555556</v>
      </c>
      <c r="D111" s="43">
        <v>5.65</v>
      </c>
    </row>
    <row r="112" spans="1:4">
      <c r="A112" s="43">
        <v>1</v>
      </c>
      <c r="B112" s="43">
        <v>62590</v>
      </c>
      <c r="C112" s="44">
        <v>44163.668055555558</v>
      </c>
      <c r="D112" s="43">
        <v>2.27</v>
      </c>
    </row>
    <row r="113" spans="1:4">
      <c r="A113" s="43">
        <v>0</v>
      </c>
      <c r="B113" s="43">
        <v>62590</v>
      </c>
      <c r="C113" s="44">
        <v>44163.923611111109</v>
      </c>
      <c r="D113" s="43">
        <v>6.19</v>
      </c>
    </row>
    <row r="114" spans="1:4">
      <c r="A114" s="43">
        <v>1</v>
      </c>
      <c r="B114" s="43">
        <v>62590</v>
      </c>
      <c r="C114" s="44">
        <v>44164.184027777781</v>
      </c>
      <c r="D114" s="43">
        <v>1.62</v>
      </c>
    </row>
    <row r="115" spans="1:4">
      <c r="A115" s="43">
        <v>0</v>
      </c>
      <c r="B115" s="43">
        <v>62590</v>
      </c>
      <c r="C115" s="44">
        <v>44164.445833333331</v>
      </c>
      <c r="D115" s="43">
        <v>5.91</v>
      </c>
    </row>
    <row r="116" spans="1:4">
      <c r="A116" s="43">
        <v>1</v>
      </c>
      <c r="B116" s="43">
        <v>62590</v>
      </c>
      <c r="C116" s="44">
        <v>44164.688194444447</v>
      </c>
      <c r="D116" s="43">
        <v>2.0499999999999998</v>
      </c>
    </row>
    <row r="117" spans="1:4">
      <c r="A117" s="43">
        <v>0</v>
      </c>
      <c r="B117" s="43">
        <v>62590</v>
      </c>
      <c r="C117" s="44">
        <v>44164.943749999999</v>
      </c>
      <c r="D117" s="43">
        <v>6.42</v>
      </c>
    </row>
    <row r="118" spans="1:4">
      <c r="A118" s="43">
        <v>1</v>
      </c>
      <c r="B118" s="43">
        <v>62590</v>
      </c>
      <c r="C118" s="44">
        <v>44165.203472222223</v>
      </c>
      <c r="D118" s="43">
        <v>1.33</v>
      </c>
    </row>
    <row r="119" spans="1:4">
      <c r="A119" s="43">
        <v>0</v>
      </c>
      <c r="B119" s="43">
        <v>62590</v>
      </c>
      <c r="C119" s="44">
        <v>44165.466666666667</v>
      </c>
      <c r="D119" s="43">
        <v>6.1</v>
      </c>
    </row>
    <row r="120" spans="1:4">
      <c r="A120" s="43">
        <v>1</v>
      </c>
      <c r="B120" s="43">
        <v>62590</v>
      </c>
      <c r="C120" s="44">
        <v>44165.708333333336</v>
      </c>
      <c r="D120" s="43">
        <v>1.89</v>
      </c>
    </row>
    <row r="121" spans="1:4">
      <c r="A121" s="43">
        <v>0</v>
      </c>
      <c r="B121" s="43">
        <v>62590</v>
      </c>
      <c r="C121" s="44">
        <v>44165.963888888888</v>
      </c>
      <c r="D121" s="43">
        <v>6.58</v>
      </c>
    </row>
    <row r="122" spans="1:4">
      <c r="A122" s="43">
        <v>1</v>
      </c>
      <c r="B122" s="43">
        <v>62590</v>
      </c>
      <c r="C122" s="44">
        <v>44166.222916666666</v>
      </c>
      <c r="D122" s="43">
        <v>1.1399999999999999</v>
      </c>
    </row>
    <row r="123" spans="1:4">
      <c r="A123" s="43">
        <v>0</v>
      </c>
      <c r="B123" s="43">
        <v>62590</v>
      </c>
      <c r="C123" s="44">
        <v>44166.486805555556</v>
      </c>
      <c r="D123" s="43">
        <v>6.21</v>
      </c>
    </row>
    <row r="124" spans="1:4">
      <c r="A124" s="43">
        <v>1</v>
      </c>
      <c r="B124" s="43">
        <v>62590</v>
      </c>
      <c r="C124" s="44">
        <v>44166.727083333331</v>
      </c>
      <c r="D124" s="43">
        <v>1.81</v>
      </c>
    </row>
    <row r="125" spans="1:4">
      <c r="A125" s="43">
        <v>0</v>
      </c>
      <c r="B125" s="43">
        <v>62590</v>
      </c>
      <c r="C125" s="44">
        <v>44166.98333333333</v>
      </c>
      <c r="D125" s="43">
        <v>6.66</v>
      </c>
    </row>
    <row r="126" spans="1:4">
      <c r="A126" s="43">
        <v>1</v>
      </c>
      <c r="B126" s="43">
        <v>62590</v>
      </c>
      <c r="C126" s="44">
        <v>44167.242361111108</v>
      </c>
      <c r="D126" s="43">
        <v>1.05</v>
      </c>
    </row>
    <row r="127" spans="1:4">
      <c r="A127" s="43">
        <v>0</v>
      </c>
      <c r="B127" s="43">
        <v>62590</v>
      </c>
      <c r="C127" s="44">
        <v>44167.506249999999</v>
      </c>
      <c r="D127" s="43">
        <v>6.24</v>
      </c>
    </row>
    <row r="128" spans="1:4">
      <c r="A128" s="43">
        <v>1</v>
      </c>
      <c r="B128" s="43">
        <v>62590</v>
      </c>
      <c r="C128" s="44">
        <v>44167.746527777781</v>
      </c>
      <c r="D128" s="43">
        <v>1.8</v>
      </c>
    </row>
    <row r="129" spans="1:4">
      <c r="A129" s="43">
        <v>0</v>
      </c>
      <c r="B129" s="43">
        <v>62590</v>
      </c>
      <c r="C129" s="44">
        <v>44168.00277777778</v>
      </c>
      <c r="D129" s="43">
        <v>6.66</v>
      </c>
    </row>
    <row r="130" spans="1:4">
      <c r="A130" s="43">
        <v>1</v>
      </c>
      <c r="B130" s="43">
        <v>62590</v>
      </c>
      <c r="C130" s="44">
        <v>44168.261805555558</v>
      </c>
      <c r="D130" s="43">
        <v>1.06</v>
      </c>
    </row>
    <row r="131" spans="1:4">
      <c r="A131" s="43">
        <v>0</v>
      </c>
      <c r="B131" s="43">
        <v>62590</v>
      </c>
      <c r="C131" s="44">
        <v>44168.525694444441</v>
      </c>
      <c r="D131" s="43">
        <v>6.19</v>
      </c>
    </row>
    <row r="132" spans="1:4">
      <c r="A132" s="43">
        <v>1</v>
      </c>
      <c r="B132" s="43">
        <v>62590</v>
      </c>
      <c r="C132" s="44">
        <v>44168.765972222223</v>
      </c>
      <c r="D132" s="43">
        <v>1.87</v>
      </c>
    </row>
    <row r="133" spans="1:4">
      <c r="A133" s="43">
        <v>0</v>
      </c>
      <c r="B133" s="43">
        <v>62590</v>
      </c>
      <c r="C133" s="44">
        <v>44169.022222222222</v>
      </c>
      <c r="D133" s="43">
        <v>6.57</v>
      </c>
    </row>
    <row r="134" spans="1:4">
      <c r="A134" s="43">
        <v>1</v>
      </c>
      <c r="B134" s="43">
        <v>62590</v>
      </c>
      <c r="C134" s="44">
        <v>44169.281944444447</v>
      </c>
      <c r="D134" s="43">
        <v>1.18</v>
      </c>
    </row>
    <row r="135" spans="1:4">
      <c r="A135" s="43">
        <v>0</v>
      </c>
      <c r="B135" s="43">
        <v>62590</v>
      </c>
      <c r="C135" s="44">
        <v>44169.545138888891</v>
      </c>
      <c r="D135" s="43">
        <v>6.07</v>
      </c>
    </row>
    <row r="136" spans="1:4">
      <c r="A136" s="43">
        <v>1</v>
      </c>
      <c r="B136" s="43">
        <v>62590</v>
      </c>
      <c r="C136" s="44">
        <v>44169.786805555559</v>
      </c>
      <c r="D136" s="43">
        <v>2.02</v>
      </c>
    </row>
    <row r="137" spans="1:4">
      <c r="A137" s="43">
        <v>0</v>
      </c>
      <c r="B137" s="43">
        <v>62590</v>
      </c>
      <c r="C137" s="44">
        <v>44170.041666666664</v>
      </c>
      <c r="D137" s="43">
        <v>6.41</v>
      </c>
    </row>
    <row r="138" spans="1:4">
      <c r="A138" s="43">
        <v>1</v>
      </c>
      <c r="B138" s="43">
        <v>62590</v>
      </c>
      <c r="C138" s="44">
        <v>44170.303472222222</v>
      </c>
      <c r="D138" s="43">
        <v>1.4</v>
      </c>
    </row>
    <row r="139" spans="1:4">
      <c r="A139" s="43">
        <v>0</v>
      </c>
      <c r="B139" s="43">
        <v>62590</v>
      </c>
      <c r="C139" s="44">
        <v>44170.565972222219</v>
      </c>
      <c r="D139" s="43">
        <v>5.89</v>
      </c>
    </row>
    <row r="140" spans="1:4">
      <c r="A140" s="43">
        <v>1</v>
      </c>
      <c r="B140" s="43">
        <v>62590</v>
      </c>
      <c r="C140" s="44">
        <v>44170.809027777781</v>
      </c>
      <c r="D140" s="43">
        <v>2.2599999999999998</v>
      </c>
    </row>
    <row r="141" spans="1:4">
      <c r="A141" s="43">
        <v>0</v>
      </c>
      <c r="B141" s="43">
        <v>62590</v>
      </c>
      <c r="C141" s="44">
        <v>44171.063888888886</v>
      </c>
      <c r="D141" s="43">
        <v>6.16</v>
      </c>
    </row>
    <row r="142" spans="1:4">
      <c r="A142" s="43">
        <v>1</v>
      </c>
      <c r="B142" s="43">
        <v>62590</v>
      </c>
      <c r="C142" s="44">
        <v>44171.327777777777</v>
      </c>
      <c r="D142" s="43">
        <v>1.7</v>
      </c>
    </row>
    <row r="143" spans="1:4">
      <c r="A143" s="43">
        <v>0</v>
      </c>
      <c r="B143" s="43">
        <v>62590</v>
      </c>
      <c r="C143" s="44">
        <v>44171.588888888888</v>
      </c>
      <c r="D143" s="43">
        <v>5.67</v>
      </c>
    </row>
    <row r="144" spans="1:4">
      <c r="A144" s="43">
        <v>1</v>
      </c>
      <c r="B144" s="43">
        <v>62590</v>
      </c>
      <c r="C144" s="44">
        <v>44171.834722222222</v>
      </c>
      <c r="D144" s="43">
        <v>2.56</v>
      </c>
    </row>
    <row r="145" spans="1:4">
      <c r="A145" s="43">
        <v>0</v>
      </c>
      <c r="B145" s="43">
        <v>62590</v>
      </c>
      <c r="C145" s="44">
        <v>44172.088888888888</v>
      </c>
      <c r="D145" s="43">
        <v>5.84</v>
      </c>
    </row>
    <row r="146" spans="1:4">
      <c r="A146" s="43">
        <v>1</v>
      </c>
      <c r="B146" s="43">
        <v>62590</v>
      </c>
      <c r="C146" s="44">
        <v>44172.354861111111</v>
      </c>
      <c r="D146" s="43">
        <v>2.08</v>
      </c>
    </row>
    <row r="147" spans="1:4">
      <c r="A147" s="43">
        <v>0</v>
      </c>
      <c r="B147" s="43">
        <v>62590</v>
      </c>
      <c r="C147" s="44">
        <v>44172.616666666669</v>
      </c>
      <c r="D147" s="43">
        <v>5.41</v>
      </c>
    </row>
    <row r="148" spans="1:4">
      <c r="A148" s="43">
        <v>1</v>
      </c>
      <c r="B148" s="43">
        <v>62590</v>
      </c>
      <c r="C148" s="44">
        <v>44172.867361111108</v>
      </c>
      <c r="D148" s="43">
        <v>2.89</v>
      </c>
    </row>
    <row r="149" spans="1:4">
      <c r="A149" s="43">
        <v>0</v>
      </c>
      <c r="B149" s="43">
        <v>62590</v>
      </c>
      <c r="C149" s="44">
        <v>44173.120833333334</v>
      </c>
      <c r="D149" s="43">
        <v>5.45</v>
      </c>
    </row>
    <row r="150" spans="1:4">
      <c r="A150" s="43">
        <v>1</v>
      </c>
      <c r="B150" s="43">
        <v>62590</v>
      </c>
      <c r="C150" s="44">
        <v>44173.388888888891</v>
      </c>
      <c r="D150" s="43">
        <v>2.48</v>
      </c>
    </row>
    <row r="151" spans="1:4">
      <c r="A151" s="43">
        <v>0</v>
      </c>
      <c r="B151" s="43">
        <v>62590</v>
      </c>
      <c r="C151" s="44">
        <v>44173.65625</v>
      </c>
      <c r="D151" s="43">
        <v>5.18</v>
      </c>
    </row>
    <row r="152" spans="1:4">
      <c r="A152" s="43">
        <v>1</v>
      </c>
      <c r="B152" s="43">
        <v>62590</v>
      </c>
      <c r="C152" s="44">
        <v>44173.915972222225</v>
      </c>
      <c r="D152" s="43">
        <v>3.17</v>
      </c>
    </row>
    <row r="153" spans="1:4">
      <c r="A153" s="43">
        <v>0</v>
      </c>
      <c r="B153" s="43">
        <v>62590</v>
      </c>
      <c r="C153" s="44">
        <v>44174.166666666664</v>
      </c>
      <c r="D153" s="43">
        <v>5.0599999999999996</v>
      </c>
    </row>
    <row r="154" spans="1:4">
      <c r="A154" s="43">
        <v>1</v>
      </c>
      <c r="B154" s="43">
        <v>62590</v>
      </c>
      <c r="C154" s="44">
        <v>44174.4375</v>
      </c>
      <c r="D154" s="43">
        <v>2.84</v>
      </c>
    </row>
    <row r="155" spans="1:4">
      <c r="A155" s="43">
        <v>0</v>
      </c>
      <c r="B155" s="43">
        <v>62590</v>
      </c>
      <c r="C155" s="44">
        <v>44174.718055555553</v>
      </c>
      <c r="D155" s="43">
        <v>5.08</v>
      </c>
    </row>
    <row r="156" spans="1:4">
      <c r="A156" s="43">
        <v>1</v>
      </c>
      <c r="B156" s="43">
        <v>62590</v>
      </c>
      <c r="C156" s="44">
        <v>44174.989583333336</v>
      </c>
      <c r="D156" s="43">
        <v>3.2</v>
      </c>
    </row>
    <row r="157" spans="1:4">
      <c r="A157" s="43">
        <v>0</v>
      </c>
      <c r="B157" s="43">
        <v>62590</v>
      </c>
      <c r="C157" s="44">
        <v>44175.242361111108</v>
      </c>
      <c r="D157" s="43">
        <v>4.84</v>
      </c>
    </row>
    <row r="158" spans="1:4">
      <c r="A158" s="43">
        <v>1</v>
      </c>
      <c r="B158" s="43">
        <v>62590</v>
      </c>
      <c r="C158" s="44">
        <v>44175.507638888892</v>
      </c>
      <c r="D158" s="43">
        <v>2.99</v>
      </c>
    </row>
    <row r="159" spans="1:4">
      <c r="A159" s="43">
        <v>0</v>
      </c>
      <c r="B159" s="43">
        <v>62590</v>
      </c>
      <c r="C159" s="44">
        <v>44175.787499999999</v>
      </c>
      <c r="D159" s="43">
        <v>5.29</v>
      </c>
    </row>
    <row r="160" spans="1:4">
      <c r="A160" s="43">
        <v>1</v>
      </c>
      <c r="B160" s="43">
        <v>62590</v>
      </c>
      <c r="C160" s="44">
        <v>44176.059027777781</v>
      </c>
      <c r="D160" s="43">
        <v>2.84</v>
      </c>
    </row>
    <row r="161" spans="1:4">
      <c r="A161" s="43">
        <v>0</v>
      </c>
      <c r="B161" s="43">
        <v>62590</v>
      </c>
      <c r="C161" s="44">
        <v>44176.316666666666</v>
      </c>
      <c r="D161" s="43">
        <v>5</v>
      </c>
    </row>
    <row r="162" spans="1:4">
      <c r="A162" s="43">
        <v>1</v>
      </c>
      <c r="B162" s="43">
        <v>62590</v>
      </c>
      <c r="C162" s="44">
        <v>44176.570138888892</v>
      </c>
      <c r="D162" s="43">
        <v>2.83</v>
      </c>
    </row>
    <row r="163" spans="1:4">
      <c r="A163" s="43">
        <v>0</v>
      </c>
      <c r="B163" s="43">
        <v>62590</v>
      </c>
      <c r="C163" s="44">
        <v>44176.836111111108</v>
      </c>
      <c r="D163" s="43">
        <v>5.69</v>
      </c>
    </row>
    <row r="164" spans="1:4">
      <c r="A164" s="43">
        <v>1</v>
      </c>
      <c r="B164" s="43">
        <v>62590</v>
      </c>
      <c r="C164" s="44">
        <v>44177.106249999997</v>
      </c>
      <c r="D164" s="43">
        <v>2.2799999999999998</v>
      </c>
    </row>
    <row r="165" spans="1:4">
      <c r="A165" s="43">
        <v>0</v>
      </c>
      <c r="B165" s="43">
        <v>62590</v>
      </c>
      <c r="C165" s="44">
        <v>44177.370833333334</v>
      </c>
      <c r="D165" s="43">
        <v>5.36</v>
      </c>
    </row>
    <row r="166" spans="1:4">
      <c r="A166" s="43">
        <v>1</v>
      </c>
      <c r="B166" s="43">
        <v>62590</v>
      </c>
      <c r="C166" s="44">
        <v>44177.614583333336</v>
      </c>
      <c r="D166" s="43">
        <v>2.5</v>
      </c>
    </row>
    <row r="167" spans="1:4">
      <c r="A167" s="43">
        <v>0</v>
      </c>
      <c r="B167" s="43">
        <v>62590</v>
      </c>
      <c r="C167" s="44">
        <v>44177.875</v>
      </c>
      <c r="D167" s="43">
        <v>6.15</v>
      </c>
    </row>
    <row r="168" spans="1:4">
      <c r="A168" s="43">
        <v>1</v>
      </c>
      <c r="B168" s="43">
        <v>62590</v>
      </c>
      <c r="C168" s="44">
        <v>44178.143055555556</v>
      </c>
      <c r="D168" s="43">
        <v>1.7</v>
      </c>
    </row>
    <row r="169" spans="1:4">
      <c r="A169" s="43">
        <v>0</v>
      </c>
      <c r="B169" s="43">
        <v>62590</v>
      </c>
      <c r="C169" s="44">
        <v>44178.411111111112</v>
      </c>
      <c r="D169" s="43">
        <v>5.76</v>
      </c>
    </row>
    <row r="170" spans="1:4">
      <c r="A170" s="43">
        <v>1</v>
      </c>
      <c r="B170" s="43">
        <v>62590</v>
      </c>
      <c r="C170" s="44">
        <v>44178.651388888888</v>
      </c>
      <c r="D170" s="43">
        <v>2.15</v>
      </c>
    </row>
    <row r="171" spans="1:4">
      <c r="A171" s="43">
        <v>0</v>
      </c>
      <c r="B171" s="43">
        <v>62590</v>
      </c>
      <c r="C171" s="44">
        <v>44178.90902777778</v>
      </c>
      <c r="D171" s="43">
        <v>6.55</v>
      </c>
    </row>
    <row r="172" spans="1:4">
      <c r="A172" s="43">
        <v>1</v>
      </c>
      <c r="B172" s="43">
        <v>62590</v>
      </c>
      <c r="C172" s="44">
        <v>44179.175694444442</v>
      </c>
      <c r="D172" s="43">
        <v>1.2</v>
      </c>
    </row>
    <row r="173" spans="1:4">
      <c r="A173" s="43">
        <v>0</v>
      </c>
      <c r="B173" s="43">
        <v>62590</v>
      </c>
      <c r="C173" s="44">
        <v>44179.443749999999</v>
      </c>
      <c r="D173" s="43">
        <v>6.09</v>
      </c>
    </row>
    <row r="174" spans="1:4">
      <c r="A174" s="43">
        <v>1</v>
      </c>
      <c r="B174" s="43">
        <v>62590</v>
      </c>
      <c r="C174" s="44">
        <v>44179.683333333334</v>
      </c>
      <c r="D174" s="43">
        <v>1.85</v>
      </c>
    </row>
    <row r="175" spans="1:4">
      <c r="A175" s="43">
        <v>0</v>
      </c>
      <c r="B175" s="43">
        <v>62590</v>
      </c>
      <c r="C175" s="44">
        <v>44179.940972222219</v>
      </c>
      <c r="D175" s="43">
        <v>6.84</v>
      </c>
    </row>
    <row r="176" spans="1:4">
      <c r="A176" s="43">
        <v>1</v>
      </c>
      <c r="B176" s="43">
        <v>62590</v>
      </c>
      <c r="C176" s="44">
        <v>44180.205555555556</v>
      </c>
      <c r="D176" s="43">
        <v>0.86</v>
      </c>
    </row>
    <row r="177" spans="1:4">
      <c r="A177" s="43">
        <v>0</v>
      </c>
      <c r="B177" s="43">
        <v>62590</v>
      </c>
      <c r="C177" s="44">
        <v>44180.473611111112</v>
      </c>
      <c r="D177" s="43">
        <v>6.3</v>
      </c>
    </row>
    <row r="178" spans="1:4">
      <c r="A178" s="43">
        <v>1</v>
      </c>
      <c r="B178" s="43">
        <v>62590</v>
      </c>
      <c r="C178" s="44">
        <v>44180.713194444441</v>
      </c>
      <c r="D178" s="43">
        <v>1.65</v>
      </c>
    </row>
    <row r="179" spans="1:4">
      <c r="A179" s="43">
        <v>0</v>
      </c>
      <c r="B179" s="43">
        <v>62590</v>
      </c>
      <c r="C179" s="44">
        <v>44180.970833333333</v>
      </c>
      <c r="D179" s="43">
        <v>6.99</v>
      </c>
    </row>
    <row r="180" spans="1:4">
      <c r="A180" s="43">
        <v>1</v>
      </c>
      <c r="B180" s="43">
        <v>62590</v>
      </c>
      <c r="C180" s="44">
        <v>44181.234027777777</v>
      </c>
      <c r="D180" s="43">
        <v>0.71</v>
      </c>
    </row>
    <row r="181" spans="1:4">
      <c r="A181" s="43">
        <v>0</v>
      </c>
      <c r="B181" s="43">
        <v>62590</v>
      </c>
      <c r="C181" s="44">
        <v>44181.501388888886</v>
      </c>
      <c r="D181" s="43">
        <v>6.4</v>
      </c>
    </row>
    <row r="182" spans="1:4">
      <c r="A182" s="43">
        <v>1</v>
      </c>
      <c r="B182" s="43">
        <v>62590</v>
      </c>
      <c r="C182" s="44">
        <v>44181.741666666669</v>
      </c>
      <c r="D182" s="43">
        <v>1.58</v>
      </c>
    </row>
    <row r="183" spans="1:4">
      <c r="A183" s="43">
        <v>0</v>
      </c>
      <c r="B183" s="43">
        <v>62590</v>
      </c>
      <c r="C183" s="44">
        <v>44182</v>
      </c>
      <c r="D183" s="43">
        <v>6.98</v>
      </c>
    </row>
    <row r="184" spans="1:4">
      <c r="A184" s="43">
        <v>1</v>
      </c>
      <c r="B184" s="43">
        <v>62590</v>
      </c>
      <c r="C184" s="44">
        <v>44182.261805555558</v>
      </c>
      <c r="D184" s="43">
        <v>0.74</v>
      </c>
    </row>
    <row r="185" spans="1:4">
      <c r="A185" s="43">
        <v>0</v>
      </c>
      <c r="B185" s="43">
        <v>62590</v>
      </c>
      <c r="C185" s="44">
        <v>44182.527777777781</v>
      </c>
      <c r="D185" s="43">
        <v>6.38</v>
      </c>
    </row>
    <row r="186" spans="1:4">
      <c r="A186" s="43">
        <v>1</v>
      </c>
      <c r="B186" s="43">
        <v>62590</v>
      </c>
      <c r="C186" s="44">
        <v>44182.770138888889</v>
      </c>
      <c r="D186" s="43">
        <v>1.64</v>
      </c>
    </row>
    <row r="187" spans="1:4">
      <c r="A187" s="43">
        <v>0</v>
      </c>
      <c r="B187" s="43">
        <v>62590</v>
      </c>
      <c r="C187" s="44">
        <v>44183.027083333334</v>
      </c>
      <c r="D187" s="43">
        <v>6.84</v>
      </c>
    </row>
    <row r="188" spans="1:4">
      <c r="A188" s="43">
        <v>1</v>
      </c>
      <c r="B188" s="43">
        <v>62590</v>
      </c>
      <c r="C188" s="44">
        <v>44183.288888888892</v>
      </c>
      <c r="D188" s="43">
        <v>0.93</v>
      </c>
    </row>
    <row r="189" spans="1:4">
      <c r="A189" s="43">
        <v>0</v>
      </c>
      <c r="B189" s="43">
        <v>62590</v>
      </c>
      <c r="C189" s="44">
        <v>44183.552777777775</v>
      </c>
      <c r="D189" s="43">
        <v>6.27</v>
      </c>
    </row>
    <row r="190" spans="1:4">
      <c r="A190" s="43">
        <v>1</v>
      </c>
      <c r="B190" s="43">
        <v>62590</v>
      </c>
      <c r="C190" s="44">
        <v>44183.797222222223</v>
      </c>
      <c r="D190" s="43">
        <v>1.81</v>
      </c>
    </row>
    <row r="191" spans="1:4">
      <c r="A191" s="43">
        <v>0</v>
      </c>
      <c r="B191" s="43">
        <v>62590</v>
      </c>
      <c r="C191" s="44">
        <v>44184.052777777775</v>
      </c>
      <c r="D191" s="43">
        <v>6.59</v>
      </c>
    </row>
    <row r="192" spans="1:4">
      <c r="A192" s="43">
        <v>1</v>
      </c>
      <c r="B192" s="43">
        <v>62590</v>
      </c>
      <c r="C192" s="44">
        <v>44184.31527777778</v>
      </c>
      <c r="D192" s="43">
        <v>1.24</v>
      </c>
    </row>
    <row r="193" spans="1:4">
      <c r="A193" s="43">
        <v>0</v>
      </c>
      <c r="B193" s="43">
        <v>62590</v>
      </c>
      <c r="C193" s="44">
        <v>44184.57708333333</v>
      </c>
      <c r="D193" s="43">
        <v>6.08</v>
      </c>
    </row>
    <row r="194" spans="1:4">
      <c r="A194" s="43">
        <v>1</v>
      </c>
      <c r="B194" s="43">
        <v>62590</v>
      </c>
      <c r="C194" s="44">
        <v>44184.824305555558</v>
      </c>
      <c r="D194" s="43">
        <v>2.09</v>
      </c>
    </row>
    <row r="195" spans="1:4">
      <c r="A195" s="43">
        <v>0</v>
      </c>
      <c r="B195" s="43">
        <v>62590</v>
      </c>
      <c r="C195" s="44">
        <v>44185.079861111109</v>
      </c>
      <c r="D195" s="43">
        <v>6.24</v>
      </c>
    </row>
    <row r="196" spans="1:4">
      <c r="A196" s="43">
        <v>1</v>
      </c>
      <c r="B196" s="43">
        <v>62590</v>
      </c>
      <c r="C196" s="44">
        <v>44185.341666666667</v>
      </c>
      <c r="D196" s="43">
        <v>1.63</v>
      </c>
    </row>
    <row r="197" spans="1:4">
      <c r="A197" s="43">
        <v>0</v>
      </c>
      <c r="B197" s="43">
        <v>62590</v>
      </c>
      <c r="C197" s="44">
        <v>44185.602777777778</v>
      </c>
      <c r="D197" s="43">
        <v>5.86</v>
      </c>
    </row>
    <row r="198" spans="1:4">
      <c r="A198" s="43">
        <v>1</v>
      </c>
      <c r="B198" s="43">
        <v>62590</v>
      </c>
      <c r="C198" s="44">
        <v>44185.853472222225</v>
      </c>
      <c r="D198" s="43">
        <v>2.42</v>
      </c>
    </row>
    <row r="199" spans="1:4">
      <c r="A199" s="43">
        <v>0</v>
      </c>
      <c r="B199" s="43">
        <v>62590</v>
      </c>
      <c r="C199" s="44">
        <v>44186.106249999997</v>
      </c>
      <c r="D199" s="43">
        <v>5.83</v>
      </c>
    </row>
    <row r="200" spans="1:4">
      <c r="A200" s="43">
        <v>1</v>
      </c>
      <c r="B200" s="43">
        <v>62590</v>
      </c>
      <c r="C200" s="44">
        <v>44186.368055555555</v>
      </c>
      <c r="D200" s="43">
        <v>2.0699999999999998</v>
      </c>
    </row>
    <row r="201" spans="1:4">
      <c r="A201" s="43">
        <v>0</v>
      </c>
      <c r="B201" s="43">
        <v>62590</v>
      </c>
      <c r="C201" s="44">
        <v>44186.629166666666</v>
      </c>
      <c r="D201" s="43">
        <v>5.59</v>
      </c>
    </row>
    <row r="202" spans="1:4">
      <c r="A202" s="43">
        <v>1</v>
      </c>
      <c r="B202" s="43">
        <v>62590</v>
      </c>
      <c r="C202" s="44">
        <v>44186.884722222225</v>
      </c>
      <c r="D202" s="43">
        <v>2.78</v>
      </c>
    </row>
    <row r="203" spans="1:4">
      <c r="A203" s="43">
        <v>0</v>
      </c>
      <c r="B203" s="43">
        <v>62590</v>
      </c>
      <c r="C203" s="44">
        <v>44187.134722222225</v>
      </c>
      <c r="D203" s="43">
        <v>5.4</v>
      </c>
    </row>
    <row r="204" spans="1:4">
      <c r="A204" s="43">
        <v>1</v>
      </c>
      <c r="B204" s="43">
        <v>62590</v>
      </c>
      <c r="C204" s="44">
        <v>44187.395833333336</v>
      </c>
      <c r="D204" s="43">
        <v>2.52</v>
      </c>
    </row>
    <row r="205" spans="1:4">
      <c r="A205" s="43">
        <v>0</v>
      </c>
      <c r="B205" s="43">
        <v>62590</v>
      </c>
      <c r="C205" s="44">
        <v>44187.660416666666</v>
      </c>
      <c r="D205" s="43">
        <v>5.32</v>
      </c>
    </row>
    <row r="206" spans="1:4">
      <c r="A206" s="43">
        <v>1</v>
      </c>
      <c r="B206" s="43">
        <v>62590</v>
      </c>
      <c r="C206" s="44">
        <v>44187.92291666667</v>
      </c>
      <c r="D206" s="43">
        <v>3.11</v>
      </c>
    </row>
    <row r="207" spans="1:4">
      <c r="A207" s="43">
        <v>0</v>
      </c>
      <c r="B207" s="43">
        <v>62590</v>
      </c>
      <c r="C207" s="44">
        <v>44188.168055555558</v>
      </c>
      <c r="D207" s="43">
        <v>4.97</v>
      </c>
    </row>
    <row r="208" spans="1:4">
      <c r="A208" s="43">
        <v>1</v>
      </c>
      <c r="B208" s="43">
        <v>62590</v>
      </c>
      <c r="C208" s="44">
        <v>44188.430555555555</v>
      </c>
      <c r="D208" s="43">
        <v>2.96</v>
      </c>
    </row>
    <row r="209" spans="1:4">
      <c r="A209" s="43">
        <v>0</v>
      </c>
      <c r="B209" s="43">
        <v>62590</v>
      </c>
      <c r="C209" s="44">
        <v>44188.702777777777</v>
      </c>
      <c r="D209" s="43">
        <v>5.09</v>
      </c>
    </row>
    <row r="210" spans="1:4">
      <c r="A210" s="43">
        <v>1</v>
      </c>
      <c r="B210" s="43">
        <v>62590</v>
      </c>
      <c r="C210" s="44">
        <v>44188.981944444444</v>
      </c>
      <c r="D210" s="43">
        <v>3.31</v>
      </c>
    </row>
    <row r="211" spans="1:4">
      <c r="A211" s="43">
        <v>0</v>
      </c>
      <c r="B211" s="43">
        <v>62590</v>
      </c>
      <c r="C211" s="44">
        <v>44189.219444444447</v>
      </c>
      <c r="D211" s="43">
        <v>4.6100000000000003</v>
      </c>
    </row>
    <row r="212" spans="1:4">
      <c r="A212" s="43">
        <v>1</v>
      </c>
      <c r="B212" s="43">
        <v>62590</v>
      </c>
      <c r="C212" s="44">
        <v>44189.486805555556</v>
      </c>
      <c r="D212" s="43">
        <v>3.29</v>
      </c>
    </row>
    <row r="213" spans="1:4">
      <c r="A213" s="43">
        <v>0</v>
      </c>
      <c r="B213" s="43">
        <v>62590</v>
      </c>
      <c r="C213" s="44">
        <v>44189.772222222222</v>
      </c>
      <c r="D213" s="43">
        <v>5.0199999999999996</v>
      </c>
    </row>
    <row r="214" spans="1:4">
      <c r="A214" s="43">
        <v>1</v>
      </c>
      <c r="B214" s="43">
        <v>62590</v>
      </c>
      <c r="C214" s="44">
        <v>44190.051388888889</v>
      </c>
      <c r="D214" s="43">
        <v>3.22</v>
      </c>
    </row>
    <row r="215" spans="1:4">
      <c r="A215" s="43">
        <v>0</v>
      </c>
      <c r="B215" s="43">
        <v>62590</v>
      </c>
      <c r="C215" s="44">
        <v>44190.306944444441</v>
      </c>
      <c r="D215" s="43">
        <v>4.54</v>
      </c>
    </row>
    <row r="216" spans="1:4">
      <c r="A216" s="43">
        <v>1</v>
      </c>
      <c r="B216" s="43">
        <v>62590</v>
      </c>
      <c r="C216" s="44">
        <v>44190.556944444441</v>
      </c>
      <c r="D216" s="43">
        <v>3.35</v>
      </c>
    </row>
    <row r="217" spans="1:4">
      <c r="A217" s="43">
        <v>0</v>
      </c>
      <c r="B217" s="43">
        <v>62590</v>
      </c>
      <c r="C217" s="44">
        <v>44190.828472222223</v>
      </c>
      <c r="D217" s="43">
        <v>5.18</v>
      </c>
    </row>
    <row r="218" spans="1:4">
      <c r="A218" s="43">
        <v>1</v>
      </c>
      <c r="B218" s="43">
        <v>62590</v>
      </c>
      <c r="C218" s="44">
        <v>44191.103472222225</v>
      </c>
      <c r="D218" s="43">
        <v>2.91</v>
      </c>
    </row>
    <row r="219" spans="1:4">
      <c r="A219" s="43">
        <v>0</v>
      </c>
      <c r="B219" s="43">
        <v>62590</v>
      </c>
      <c r="C219" s="44">
        <v>44191.367361111108</v>
      </c>
      <c r="D219" s="43">
        <v>4.7699999999999996</v>
      </c>
    </row>
    <row r="220" spans="1:4">
      <c r="A220" s="43">
        <v>1</v>
      </c>
      <c r="B220" s="43">
        <v>62590</v>
      </c>
      <c r="C220" s="44">
        <v>44191.60833333333</v>
      </c>
      <c r="D220" s="43">
        <v>3.19</v>
      </c>
    </row>
    <row r="221" spans="1:4">
      <c r="A221" s="43">
        <v>0</v>
      </c>
      <c r="B221" s="43">
        <v>62590</v>
      </c>
      <c r="C221" s="44">
        <v>44191.867361111108</v>
      </c>
      <c r="D221" s="43">
        <v>5.45</v>
      </c>
    </row>
    <row r="222" spans="1:4">
      <c r="A222" s="43">
        <v>1</v>
      </c>
      <c r="B222" s="43">
        <v>62590</v>
      </c>
      <c r="C222" s="44">
        <v>44192.138888888891</v>
      </c>
      <c r="D222" s="43">
        <v>2.52</v>
      </c>
    </row>
    <row r="223" spans="1:4">
      <c r="A223" s="43">
        <v>0</v>
      </c>
      <c r="B223" s="43">
        <v>62590</v>
      </c>
      <c r="C223" s="44">
        <v>44192.404861111114</v>
      </c>
      <c r="D223" s="43">
        <v>5.0999999999999996</v>
      </c>
    </row>
    <row r="224" spans="1:4">
      <c r="A224" s="43">
        <v>1</v>
      </c>
      <c r="B224" s="43">
        <v>62590</v>
      </c>
      <c r="C224" s="44">
        <v>44192.643750000003</v>
      </c>
      <c r="D224" s="43">
        <v>2.94</v>
      </c>
    </row>
    <row r="225" spans="1:4">
      <c r="A225" s="43">
        <v>0</v>
      </c>
      <c r="B225" s="43">
        <v>62590</v>
      </c>
      <c r="C225" s="44">
        <v>44192.897916666669</v>
      </c>
      <c r="D225" s="43">
        <v>5.75</v>
      </c>
    </row>
    <row r="226" spans="1:4">
      <c r="A226" s="43">
        <v>1</v>
      </c>
      <c r="B226" s="43">
        <v>62590</v>
      </c>
      <c r="C226" s="44">
        <v>44193.166666666664</v>
      </c>
      <c r="D226" s="43">
        <v>2.13</v>
      </c>
    </row>
    <row r="227" spans="1:4">
      <c r="A227" s="43">
        <v>0</v>
      </c>
      <c r="B227" s="43">
        <v>62590</v>
      </c>
      <c r="C227" s="44">
        <v>44193.431944444441</v>
      </c>
      <c r="D227" s="43">
        <v>5.42</v>
      </c>
    </row>
    <row r="228" spans="1:4">
      <c r="A228" s="43">
        <v>1</v>
      </c>
      <c r="B228" s="43">
        <v>62590</v>
      </c>
      <c r="C228" s="44">
        <v>44193.67083333333</v>
      </c>
      <c r="D228" s="43">
        <v>2.66</v>
      </c>
    </row>
    <row r="229" spans="1:4">
      <c r="A229" s="43">
        <v>0</v>
      </c>
      <c r="B229" s="43">
        <v>62590</v>
      </c>
      <c r="C229" s="44">
        <v>44193.925000000003</v>
      </c>
      <c r="D229" s="43">
        <v>6.04</v>
      </c>
    </row>
    <row r="230" spans="1:4">
      <c r="A230" s="43">
        <v>1</v>
      </c>
      <c r="B230" s="43">
        <v>62590</v>
      </c>
      <c r="C230" s="44">
        <v>44194.19027777778</v>
      </c>
      <c r="D230" s="43">
        <v>1.78</v>
      </c>
    </row>
    <row r="231" spans="1:4">
      <c r="A231" s="43">
        <v>0</v>
      </c>
      <c r="B231" s="43">
        <v>62590</v>
      </c>
      <c r="C231" s="44">
        <v>44194.456250000003</v>
      </c>
      <c r="D231" s="43">
        <v>5.7</v>
      </c>
    </row>
    <row r="232" spans="1:4">
      <c r="A232" s="43">
        <v>1</v>
      </c>
      <c r="B232" s="43">
        <v>62590</v>
      </c>
      <c r="C232" s="44">
        <v>44194.695138888892</v>
      </c>
      <c r="D232" s="43">
        <v>2.4</v>
      </c>
    </row>
    <row r="233" spans="1:4">
      <c r="A233" s="43">
        <v>0</v>
      </c>
      <c r="B233" s="43">
        <v>62590</v>
      </c>
      <c r="C233" s="44">
        <v>44194.949305555558</v>
      </c>
      <c r="D233" s="43">
        <v>6.28</v>
      </c>
    </row>
    <row r="234" spans="1:4">
      <c r="A234" s="43">
        <v>1</v>
      </c>
      <c r="B234" s="43">
        <v>62590</v>
      </c>
      <c r="C234" s="44">
        <v>44195.213194444441</v>
      </c>
      <c r="D234" s="43">
        <v>1.49</v>
      </c>
    </row>
    <row r="235" spans="1:4">
      <c r="A235" s="43">
        <v>0</v>
      </c>
      <c r="B235" s="43">
        <v>62590</v>
      </c>
      <c r="C235" s="44">
        <v>44195.479166666664</v>
      </c>
      <c r="D235" s="43">
        <v>5.93</v>
      </c>
    </row>
    <row r="236" spans="1:4">
      <c r="A236" s="43">
        <v>1</v>
      </c>
      <c r="B236" s="43">
        <v>62590</v>
      </c>
      <c r="C236" s="44">
        <v>44195.718055555553</v>
      </c>
      <c r="D236" s="43">
        <v>2.1800000000000002</v>
      </c>
    </row>
    <row r="237" spans="1:4">
      <c r="A237" s="43">
        <v>0</v>
      </c>
      <c r="B237" s="43">
        <v>62590</v>
      </c>
      <c r="C237" s="44">
        <v>44195.972916666666</v>
      </c>
      <c r="D237" s="43">
        <v>6.47</v>
      </c>
    </row>
    <row r="238" spans="1:4">
      <c r="A238" s="43">
        <v>1</v>
      </c>
      <c r="B238" s="43">
        <v>62590</v>
      </c>
      <c r="C238" s="44">
        <v>44196.236111111109</v>
      </c>
      <c r="D238" s="43">
        <v>1.28</v>
      </c>
    </row>
    <row r="239" spans="1:4">
      <c r="A239" s="43">
        <v>0</v>
      </c>
      <c r="B239" s="43">
        <v>62590</v>
      </c>
      <c r="C239" s="44">
        <v>44196.500694444447</v>
      </c>
      <c r="D239" s="43">
        <v>6.09</v>
      </c>
    </row>
    <row r="240" spans="1:4">
      <c r="A240" s="43">
        <v>1</v>
      </c>
      <c r="B240" s="43">
        <v>62590</v>
      </c>
      <c r="C240" s="44">
        <v>44196.740277777775</v>
      </c>
      <c r="D240" s="43">
        <v>2.02</v>
      </c>
    </row>
    <row r="241" spans="1:4">
      <c r="A241" s="43">
        <v>0</v>
      </c>
      <c r="B241" s="43">
        <v>62590</v>
      </c>
      <c r="C241" s="44">
        <v>44196.996527777781</v>
      </c>
      <c r="D241" s="43">
        <v>6.58</v>
      </c>
    </row>
    <row r="242" spans="1:4">
      <c r="A242" s="43">
        <v>1</v>
      </c>
      <c r="B242" s="43">
        <v>62590</v>
      </c>
      <c r="C242" s="44">
        <v>44197.258333333331</v>
      </c>
      <c r="D242" s="43">
        <v>1.0900000000000001</v>
      </c>
    </row>
    <row r="243" spans="1:4">
      <c r="A243" s="43">
        <v>0</v>
      </c>
      <c r="B243" s="43">
        <v>62590</v>
      </c>
      <c r="C243" s="44">
        <v>44197.522916666669</v>
      </c>
      <c r="D243" s="43">
        <v>6.15</v>
      </c>
    </row>
    <row r="244" spans="1:4">
      <c r="A244" s="43">
        <v>1</v>
      </c>
      <c r="B244" s="43">
        <v>62590</v>
      </c>
      <c r="C244" s="44">
        <v>44197.763888888891</v>
      </c>
      <c r="D244" s="43">
        <v>1.83</v>
      </c>
    </row>
    <row r="245" spans="1:4">
      <c r="A245" s="43">
        <v>0</v>
      </c>
      <c r="B245" s="43">
        <v>62590</v>
      </c>
      <c r="C245" s="44">
        <v>44198.022222222222</v>
      </c>
      <c r="D245" s="43">
        <v>6.59</v>
      </c>
    </row>
    <row r="246" spans="1:4">
      <c r="A246" s="43">
        <v>1</v>
      </c>
      <c r="B246" s="43">
        <v>62590</v>
      </c>
      <c r="C246" s="44">
        <v>44198.280555555553</v>
      </c>
      <c r="D246" s="43">
        <v>1.01</v>
      </c>
    </row>
    <row r="247" spans="1:4">
      <c r="A247" s="43">
        <v>0</v>
      </c>
      <c r="B247" s="43">
        <v>62590</v>
      </c>
      <c r="C247" s="44">
        <v>44198.545138888891</v>
      </c>
      <c r="D247" s="43">
        <v>6.19</v>
      </c>
    </row>
    <row r="248" spans="1:4">
      <c r="A248" s="43">
        <v>1</v>
      </c>
      <c r="B248" s="43">
        <v>62590</v>
      </c>
      <c r="C248" s="44">
        <v>44198.786805555559</v>
      </c>
      <c r="D248" s="43">
        <v>1.79</v>
      </c>
    </row>
    <row r="249" spans="1:4">
      <c r="A249" s="43">
        <v>0</v>
      </c>
      <c r="B249" s="43">
        <v>62590</v>
      </c>
      <c r="C249" s="44">
        <v>44199.04583333333</v>
      </c>
      <c r="D249" s="43">
        <v>6.54</v>
      </c>
    </row>
    <row r="250" spans="1:4">
      <c r="A250" s="43">
        <v>1</v>
      </c>
      <c r="B250" s="43">
        <v>62590</v>
      </c>
      <c r="C250" s="44">
        <v>44199.302777777775</v>
      </c>
      <c r="D250" s="43">
        <v>1.06</v>
      </c>
    </row>
    <row r="251" spans="1:4">
      <c r="A251" s="43">
        <v>0</v>
      </c>
      <c r="B251" s="43">
        <v>62590</v>
      </c>
      <c r="C251" s="44">
        <v>44199.568055555559</v>
      </c>
      <c r="D251" s="43">
        <v>6.16</v>
      </c>
    </row>
    <row r="252" spans="1:4">
      <c r="A252" s="43">
        <v>1</v>
      </c>
      <c r="B252" s="43">
        <v>62590</v>
      </c>
      <c r="C252" s="44">
        <v>44199.810416666667</v>
      </c>
      <c r="D252" s="43">
        <v>1.84</v>
      </c>
    </row>
    <row r="253" spans="1:4">
      <c r="A253" s="43">
        <v>0</v>
      </c>
      <c r="B253" s="43">
        <v>62590</v>
      </c>
      <c r="C253" s="44">
        <v>44200.070138888892</v>
      </c>
      <c r="D253" s="43">
        <v>6.39</v>
      </c>
    </row>
    <row r="254" spans="1:4">
      <c r="A254" s="43">
        <v>1</v>
      </c>
      <c r="B254" s="43">
        <v>62590</v>
      </c>
      <c r="C254" s="44">
        <v>44200.326388888891</v>
      </c>
      <c r="D254" s="43">
        <v>1.24</v>
      </c>
    </row>
    <row r="255" spans="1:4">
      <c r="A255" s="43">
        <v>0</v>
      </c>
      <c r="B255" s="43">
        <v>62590</v>
      </c>
      <c r="C255" s="44">
        <v>44200.59097222222</v>
      </c>
      <c r="D255" s="43">
        <v>6.08</v>
      </c>
    </row>
    <row r="256" spans="1:4">
      <c r="A256" s="43">
        <v>1</v>
      </c>
      <c r="B256" s="43">
        <v>62590</v>
      </c>
      <c r="C256" s="44">
        <v>44200.835416666669</v>
      </c>
      <c r="D256" s="43">
        <v>1.99</v>
      </c>
    </row>
    <row r="257" spans="1:4">
      <c r="A257" s="43">
        <v>0</v>
      </c>
      <c r="B257" s="43">
        <v>62590</v>
      </c>
      <c r="C257" s="44">
        <v>44201.094444444447</v>
      </c>
      <c r="D257" s="43">
        <v>6.14</v>
      </c>
    </row>
    <row r="258" spans="1:4">
      <c r="A258" s="43">
        <v>1</v>
      </c>
      <c r="B258" s="43">
        <v>62590</v>
      </c>
      <c r="C258" s="44">
        <v>44201.351388888892</v>
      </c>
      <c r="D258" s="43">
        <v>1.54</v>
      </c>
    </row>
    <row r="259" spans="1:4">
      <c r="A259" s="43">
        <v>0</v>
      </c>
      <c r="B259" s="43">
        <v>62590</v>
      </c>
      <c r="C259" s="44">
        <v>44201.615277777775</v>
      </c>
      <c r="D259" s="43">
        <v>5.94</v>
      </c>
    </row>
    <row r="260" spans="1:4">
      <c r="A260" s="43">
        <v>1</v>
      </c>
      <c r="B260" s="43">
        <v>62590</v>
      </c>
      <c r="C260" s="44">
        <v>44201.864583333336</v>
      </c>
      <c r="D260" s="43">
        <v>2.23</v>
      </c>
    </row>
    <row r="261" spans="1:4">
      <c r="A261" s="43">
        <v>0</v>
      </c>
      <c r="B261" s="43">
        <v>62590</v>
      </c>
      <c r="C261" s="44">
        <v>44202.12222222222</v>
      </c>
      <c r="D261" s="43">
        <v>5.79</v>
      </c>
    </row>
    <row r="262" spans="1:4">
      <c r="A262" s="43">
        <v>1</v>
      </c>
      <c r="B262" s="43">
        <v>62590</v>
      </c>
      <c r="C262" s="44">
        <v>44202.378472222219</v>
      </c>
      <c r="D262" s="43">
        <v>1.94</v>
      </c>
    </row>
    <row r="263" spans="1:4">
      <c r="A263" s="43">
        <v>0</v>
      </c>
      <c r="B263" s="43">
        <v>62590</v>
      </c>
      <c r="C263" s="44">
        <v>44202.644444444442</v>
      </c>
      <c r="D263" s="43">
        <v>5.76</v>
      </c>
    </row>
    <row r="264" spans="1:4">
      <c r="A264" s="43">
        <v>1</v>
      </c>
      <c r="B264" s="43">
        <v>62590</v>
      </c>
      <c r="C264" s="44">
        <v>44202.900694444441</v>
      </c>
      <c r="D264" s="43">
        <v>2.52</v>
      </c>
    </row>
    <row r="265" spans="1:4">
      <c r="A265" s="43">
        <v>0</v>
      </c>
      <c r="B265" s="43">
        <v>62590</v>
      </c>
      <c r="C265" s="44">
        <v>44203.155555555553</v>
      </c>
      <c r="D265" s="43">
        <v>5.39</v>
      </c>
    </row>
    <row r="266" spans="1:4">
      <c r="A266" s="43">
        <v>1</v>
      </c>
      <c r="B266" s="43">
        <v>62590</v>
      </c>
      <c r="C266" s="44">
        <v>44203.412499999999</v>
      </c>
      <c r="D266" s="43">
        <v>2.4</v>
      </c>
    </row>
    <row r="267" spans="1:4">
      <c r="A267" s="43">
        <v>0</v>
      </c>
      <c r="B267" s="43">
        <v>62590</v>
      </c>
      <c r="C267" s="44">
        <v>44203.681250000001</v>
      </c>
      <c r="D267" s="43">
        <v>5.56</v>
      </c>
    </row>
    <row r="268" spans="1:4">
      <c r="A268" s="43">
        <v>1</v>
      </c>
      <c r="B268" s="43">
        <v>62590</v>
      </c>
      <c r="C268" s="44">
        <v>44203.952777777777</v>
      </c>
      <c r="D268" s="43">
        <v>2.75</v>
      </c>
    </row>
    <row r="269" spans="1:4">
      <c r="A269" s="43">
        <v>0</v>
      </c>
      <c r="B269" s="43">
        <v>62590</v>
      </c>
      <c r="C269" s="44">
        <v>44204.202777777777</v>
      </c>
      <c r="D269" s="43">
        <v>5</v>
      </c>
    </row>
    <row r="270" spans="1:4">
      <c r="A270" s="43">
        <v>1</v>
      </c>
      <c r="B270" s="43">
        <v>62590</v>
      </c>
      <c r="C270" s="44">
        <v>44204.461111111108</v>
      </c>
      <c r="D270" s="43">
        <v>2.83</v>
      </c>
    </row>
    <row r="271" spans="1:4">
      <c r="A271" s="43">
        <v>0</v>
      </c>
      <c r="B271" s="43">
        <v>62590</v>
      </c>
      <c r="C271" s="44">
        <v>44204.73541666667</v>
      </c>
      <c r="D271" s="43">
        <v>5.44</v>
      </c>
    </row>
    <row r="272" spans="1:4">
      <c r="A272" s="43">
        <v>1</v>
      </c>
      <c r="B272" s="43">
        <v>62590</v>
      </c>
      <c r="C272" s="44">
        <v>44205.018750000003</v>
      </c>
      <c r="D272" s="43">
        <v>2.77</v>
      </c>
    </row>
    <row r="273" spans="1:4">
      <c r="A273" s="43">
        <v>0</v>
      </c>
      <c r="B273" s="43">
        <v>62590</v>
      </c>
      <c r="C273" s="44">
        <v>44205.274305555555</v>
      </c>
      <c r="D273" s="43">
        <v>4.79</v>
      </c>
    </row>
    <row r="274" spans="1:4">
      <c r="A274" s="43">
        <v>1</v>
      </c>
      <c r="B274" s="43">
        <v>62590</v>
      </c>
      <c r="C274" s="44">
        <v>44205.527083333334</v>
      </c>
      <c r="D274" s="43">
        <v>3.06</v>
      </c>
    </row>
    <row r="275" spans="1:4">
      <c r="A275" s="43">
        <v>0</v>
      </c>
      <c r="B275" s="43">
        <v>62590</v>
      </c>
      <c r="C275" s="44">
        <v>44205.797222222223</v>
      </c>
      <c r="D275" s="43">
        <v>5.5</v>
      </c>
    </row>
    <row r="276" spans="1:4">
      <c r="A276" s="43">
        <v>1</v>
      </c>
      <c r="B276" s="43">
        <v>62590</v>
      </c>
      <c r="C276" s="44">
        <v>44206.079861111109</v>
      </c>
      <c r="D276" s="43">
        <v>2.5499999999999998</v>
      </c>
    </row>
    <row r="277" spans="1:4">
      <c r="A277" s="43">
        <v>0</v>
      </c>
      <c r="B277" s="43">
        <v>62590</v>
      </c>
      <c r="C277" s="44">
        <v>44206.34652777778</v>
      </c>
      <c r="D277" s="43">
        <v>4.92</v>
      </c>
    </row>
    <row r="278" spans="1:4">
      <c r="A278" s="43">
        <v>1</v>
      </c>
      <c r="B278" s="43">
        <v>62590</v>
      </c>
      <c r="C278" s="44">
        <v>44206.59097222222</v>
      </c>
      <c r="D278" s="43">
        <v>2.99</v>
      </c>
    </row>
    <row r="279" spans="1:4">
      <c r="A279" s="43">
        <v>0</v>
      </c>
      <c r="B279" s="43">
        <v>62590</v>
      </c>
      <c r="C279" s="44">
        <v>44206.852777777778</v>
      </c>
      <c r="D279" s="43">
        <v>5.76</v>
      </c>
    </row>
    <row r="280" spans="1:4">
      <c r="A280" s="43">
        <v>1</v>
      </c>
      <c r="B280" s="43">
        <v>62590</v>
      </c>
      <c r="C280" s="44">
        <v>44207.130555555559</v>
      </c>
      <c r="D280" s="43">
        <v>2.15</v>
      </c>
    </row>
    <row r="281" spans="1:4">
      <c r="A281" s="43">
        <v>0</v>
      </c>
      <c r="B281" s="43">
        <v>62590</v>
      </c>
      <c r="C281" s="44">
        <v>44207.399305555555</v>
      </c>
      <c r="D281" s="43">
        <v>5.26</v>
      </c>
    </row>
    <row r="282" spans="1:4">
      <c r="A282" s="43">
        <v>1</v>
      </c>
      <c r="B282" s="43">
        <v>62590</v>
      </c>
      <c r="C282" s="44">
        <v>44207.640277777777</v>
      </c>
      <c r="D282" s="43">
        <v>2.7</v>
      </c>
    </row>
    <row r="283" spans="1:4">
      <c r="A283" s="43">
        <v>0</v>
      </c>
      <c r="B283" s="43">
        <v>62590</v>
      </c>
      <c r="C283" s="44">
        <v>44207.897222222222</v>
      </c>
      <c r="D283" s="43">
        <v>6.1</v>
      </c>
    </row>
    <row r="284" spans="1:4">
      <c r="A284" s="43">
        <v>1</v>
      </c>
      <c r="B284" s="43">
        <v>62590</v>
      </c>
      <c r="C284" s="44">
        <v>44208.170138888891</v>
      </c>
      <c r="D284" s="43">
        <v>1.7</v>
      </c>
    </row>
    <row r="285" spans="1:4">
      <c r="A285" s="43">
        <v>0</v>
      </c>
      <c r="B285" s="43">
        <v>62590</v>
      </c>
      <c r="C285" s="44">
        <v>44208.4375</v>
      </c>
      <c r="D285" s="43">
        <v>5.63</v>
      </c>
    </row>
    <row r="286" spans="1:4">
      <c r="A286" s="43">
        <v>1</v>
      </c>
      <c r="B286" s="43">
        <v>62590</v>
      </c>
      <c r="C286" s="44">
        <v>44208.678472222222</v>
      </c>
      <c r="D286" s="43">
        <v>2.33</v>
      </c>
    </row>
    <row r="287" spans="1:4">
      <c r="A287" s="43">
        <v>0</v>
      </c>
      <c r="B287" s="43">
        <v>62590</v>
      </c>
      <c r="C287" s="44">
        <v>44208.93472222222</v>
      </c>
      <c r="D287" s="43">
        <v>6.42</v>
      </c>
    </row>
    <row r="288" spans="1:4">
      <c r="A288" s="43">
        <v>1</v>
      </c>
      <c r="B288" s="43">
        <v>62590</v>
      </c>
      <c r="C288" s="44">
        <v>44209.202777777777</v>
      </c>
      <c r="D288" s="43">
        <v>1.31</v>
      </c>
    </row>
    <row r="289" spans="1:4">
      <c r="A289" s="43">
        <v>0</v>
      </c>
      <c r="B289" s="43">
        <v>62590</v>
      </c>
      <c r="C289" s="44">
        <v>44209.46875</v>
      </c>
      <c r="D289" s="43">
        <v>5.95</v>
      </c>
    </row>
    <row r="290" spans="1:4">
      <c r="A290" s="43">
        <v>1</v>
      </c>
      <c r="B290" s="43">
        <v>62590</v>
      </c>
      <c r="C290" s="44">
        <v>44209.710416666669</v>
      </c>
      <c r="D290" s="43">
        <v>1.98</v>
      </c>
    </row>
    <row r="291" spans="1:4">
      <c r="A291" s="43">
        <v>0</v>
      </c>
      <c r="B291" s="43">
        <v>62590</v>
      </c>
      <c r="C291" s="44">
        <v>44209.967361111114</v>
      </c>
      <c r="D291" s="43">
        <v>6.65</v>
      </c>
    </row>
    <row r="292" spans="1:4">
      <c r="A292" s="43">
        <v>1</v>
      </c>
      <c r="B292" s="43">
        <v>62590</v>
      </c>
      <c r="C292" s="44">
        <v>44210.231944444444</v>
      </c>
      <c r="D292" s="43">
        <v>1.04</v>
      </c>
    </row>
    <row r="293" spans="1:4">
      <c r="A293" s="43">
        <v>0</v>
      </c>
      <c r="B293" s="43">
        <v>62590</v>
      </c>
      <c r="C293" s="44">
        <v>44210.497916666667</v>
      </c>
      <c r="D293" s="43">
        <v>6.18</v>
      </c>
    </row>
    <row r="294" spans="1:4">
      <c r="A294" s="43">
        <v>1</v>
      </c>
      <c r="B294" s="43">
        <v>62590</v>
      </c>
      <c r="C294" s="44">
        <v>44210.739583333336</v>
      </c>
      <c r="D294" s="43">
        <v>1.73</v>
      </c>
    </row>
    <row r="295" spans="1:4">
      <c r="A295" s="43">
        <v>0</v>
      </c>
      <c r="B295" s="43">
        <v>62590</v>
      </c>
      <c r="C295" s="44">
        <v>44210.99722222222</v>
      </c>
      <c r="D295" s="43">
        <v>6.76</v>
      </c>
    </row>
    <row r="296" spans="1:4">
      <c r="A296" s="43">
        <v>1</v>
      </c>
      <c r="B296" s="43">
        <v>62590</v>
      </c>
      <c r="C296" s="44">
        <v>44211.258333333331</v>
      </c>
      <c r="D296" s="43">
        <v>0.92</v>
      </c>
    </row>
    <row r="297" spans="1:4">
      <c r="A297" s="43">
        <v>0</v>
      </c>
      <c r="B297" s="43">
        <v>62590</v>
      </c>
      <c r="C297" s="44">
        <v>44211.523611111108</v>
      </c>
      <c r="D297" s="43">
        <v>6.31</v>
      </c>
    </row>
    <row r="298" spans="1:4">
      <c r="A298" s="43">
        <v>1</v>
      </c>
      <c r="B298" s="43">
        <v>62590</v>
      </c>
      <c r="C298" s="44">
        <v>44211.765972222223</v>
      </c>
      <c r="D298" s="43">
        <v>1.6</v>
      </c>
    </row>
    <row r="299" spans="1:4">
      <c r="A299" s="43">
        <v>0</v>
      </c>
      <c r="B299" s="43">
        <v>62590</v>
      </c>
      <c r="C299" s="44">
        <v>44212.024305555555</v>
      </c>
      <c r="D299" s="43">
        <v>6.74</v>
      </c>
    </row>
    <row r="300" spans="1:4">
      <c r="A300" s="43">
        <v>1</v>
      </c>
      <c r="B300" s="43">
        <v>62590</v>
      </c>
      <c r="C300" s="44">
        <v>44212.282638888886</v>
      </c>
      <c r="D300" s="43">
        <v>0.94</v>
      </c>
    </row>
    <row r="301" spans="1:4">
      <c r="A301" s="43">
        <v>0</v>
      </c>
      <c r="B301" s="43">
        <v>62590</v>
      </c>
      <c r="C301" s="44">
        <v>44212.54791666667</v>
      </c>
      <c r="D301" s="43">
        <v>6.36</v>
      </c>
    </row>
    <row r="302" spans="1:4">
      <c r="A302" s="43">
        <v>1</v>
      </c>
      <c r="B302" s="43">
        <v>62590</v>
      </c>
      <c r="C302" s="44">
        <v>44212.790972222225</v>
      </c>
      <c r="D302" s="43">
        <v>1.6</v>
      </c>
    </row>
    <row r="303" spans="1:4">
      <c r="A303" s="43">
        <v>0</v>
      </c>
      <c r="B303" s="43">
        <v>62590</v>
      </c>
      <c r="C303" s="44">
        <v>44213.05</v>
      </c>
      <c r="D303" s="43">
        <v>6.61</v>
      </c>
    </row>
    <row r="304" spans="1:4">
      <c r="A304" s="43">
        <v>1</v>
      </c>
      <c r="B304" s="43">
        <v>62590</v>
      </c>
      <c r="C304" s="44">
        <v>44213.305555555555</v>
      </c>
      <c r="D304" s="43">
        <v>1.0900000000000001</v>
      </c>
    </row>
    <row r="305" spans="1:4">
      <c r="A305" s="43">
        <v>0</v>
      </c>
      <c r="B305" s="43">
        <v>62590</v>
      </c>
      <c r="C305" s="44">
        <v>44213.570138888892</v>
      </c>
      <c r="D305" s="43">
        <v>6.32</v>
      </c>
    </row>
    <row r="306" spans="1:4">
      <c r="A306" s="43">
        <v>1</v>
      </c>
      <c r="B306" s="43">
        <v>62590</v>
      </c>
      <c r="C306" s="44">
        <v>44213.814583333333</v>
      </c>
      <c r="D306" s="43">
        <v>1.73</v>
      </c>
    </row>
    <row r="307" spans="1:4">
      <c r="A307" s="43">
        <v>0</v>
      </c>
      <c r="B307" s="43">
        <v>62590</v>
      </c>
      <c r="C307" s="44">
        <v>44214.072916666664</v>
      </c>
      <c r="D307" s="43">
        <v>6.37</v>
      </c>
    </row>
    <row r="308" spans="1:4">
      <c r="A308" s="43">
        <v>1</v>
      </c>
      <c r="B308" s="43">
        <v>62590</v>
      </c>
      <c r="C308" s="44">
        <v>44214.32708333333</v>
      </c>
      <c r="D308" s="43">
        <v>1.35</v>
      </c>
    </row>
    <row r="309" spans="1:4">
      <c r="A309" s="43">
        <v>0</v>
      </c>
      <c r="B309" s="43">
        <v>62590</v>
      </c>
      <c r="C309" s="44">
        <v>44214.59097222222</v>
      </c>
      <c r="D309" s="43">
        <v>6.21</v>
      </c>
    </row>
    <row r="310" spans="1:4">
      <c r="A310" s="43">
        <v>1</v>
      </c>
      <c r="B310" s="43">
        <v>62590</v>
      </c>
      <c r="C310" s="44">
        <v>44214.838194444441</v>
      </c>
      <c r="D310" s="43">
        <v>1.95</v>
      </c>
    </row>
    <row r="311" spans="1:4">
      <c r="A311" s="43">
        <v>0</v>
      </c>
      <c r="B311" s="43">
        <v>62590</v>
      </c>
      <c r="C311" s="44">
        <v>44215.094444444447</v>
      </c>
      <c r="D311" s="43">
        <v>6.08</v>
      </c>
    </row>
    <row r="312" spans="1:4">
      <c r="A312" s="43">
        <v>1</v>
      </c>
      <c r="B312" s="43">
        <v>62590</v>
      </c>
      <c r="C312" s="44">
        <v>44215.347222222219</v>
      </c>
      <c r="D312" s="43">
        <v>1.68</v>
      </c>
    </row>
    <row r="313" spans="1:4">
      <c r="A313" s="43">
        <v>0</v>
      </c>
      <c r="B313" s="43">
        <v>62590</v>
      </c>
      <c r="C313" s="44">
        <v>44215.611805555556</v>
      </c>
      <c r="D313" s="43">
        <v>6.04</v>
      </c>
    </row>
    <row r="314" spans="1:4">
      <c r="A314" s="43">
        <v>1</v>
      </c>
      <c r="B314" s="43">
        <v>62590</v>
      </c>
      <c r="C314" s="44">
        <v>44215.861805555556</v>
      </c>
      <c r="D314" s="43">
        <v>2.2400000000000002</v>
      </c>
    </row>
    <row r="315" spans="1:4">
      <c r="A315" s="43">
        <v>0</v>
      </c>
      <c r="B315" s="43">
        <v>62590</v>
      </c>
      <c r="C315" s="44">
        <v>44216.115277777775</v>
      </c>
      <c r="D315" s="43">
        <v>5.73</v>
      </c>
    </row>
    <row r="316" spans="1:4">
      <c r="A316" s="43">
        <v>1</v>
      </c>
      <c r="B316" s="43">
        <v>62590</v>
      </c>
      <c r="C316" s="44">
        <v>44216.366666666669</v>
      </c>
      <c r="D316" s="43">
        <v>2.08</v>
      </c>
    </row>
    <row r="317" spans="1:4">
      <c r="A317" s="43">
        <v>0</v>
      </c>
      <c r="B317" s="43">
        <v>62590</v>
      </c>
      <c r="C317" s="44">
        <v>44216.631944444445</v>
      </c>
      <c r="D317" s="43">
        <v>5.8</v>
      </c>
    </row>
    <row r="318" spans="1:4">
      <c r="A318" s="43">
        <v>1</v>
      </c>
      <c r="B318" s="43">
        <v>62590</v>
      </c>
      <c r="C318" s="44">
        <v>44216.886111111111</v>
      </c>
      <c r="D318" s="43">
        <v>2.58</v>
      </c>
    </row>
    <row r="319" spans="1:4">
      <c r="A319" s="43">
        <v>0</v>
      </c>
      <c r="B319" s="43">
        <v>62590</v>
      </c>
      <c r="C319" s="44">
        <v>44217.137499999997</v>
      </c>
      <c r="D319" s="43">
        <v>5.35</v>
      </c>
    </row>
    <row r="320" spans="1:4">
      <c r="A320" s="43">
        <v>1</v>
      </c>
      <c r="B320" s="43">
        <v>62590</v>
      </c>
      <c r="C320" s="44">
        <v>44217.386805555558</v>
      </c>
      <c r="D320" s="43">
        <v>2.5099999999999998</v>
      </c>
    </row>
    <row r="321" spans="1:4">
      <c r="A321" s="43">
        <v>0</v>
      </c>
      <c r="B321" s="43">
        <v>62590</v>
      </c>
      <c r="C321" s="44">
        <v>44217.655555555553</v>
      </c>
      <c r="D321" s="43">
        <v>5.51</v>
      </c>
    </row>
    <row r="322" spans="1:4">
      <c r="A322" s="43">
        <v>1</v>
      </c>
      <c r="B322" s="43">
        <v>62590</v>
      </c>
      <c r="C322" s="44">
        <v>44217.918055555558</v>
      </c>
      <c r="D322" s="43">
        <v>2.92</v>
      </c>
    </row>
    <row r="323" spans="1:4">
      <c r="A323" s="43">
        <v>0</v>
      </c>
      <c r="B323" s="43">
        <v>62590</v>
      </c>
      <c r="C323" s="44">
        <v>44218.163888888892</v>
      </c>
      <c r="D323" s="43">
        <v>4.9400000000000004</v>
      </c>
    </row>
    <row r="324" spans="1:4">
      <c r="A324" s="43">
        <v>1</v>
      </c>
      <c r="B324" s="43">
        <v>62590</v>
      </c>
      <c r="C324" s="44">
        <v>44218.411111111112</v>
      </c>
      <c r="D324" s="43">
        <v>2.97</v>
      </c>
    </row>
    <row r="325" spans="1:4">
      <c r="A325" s="43">
        <v>0</v>
      </c>
      <c r="B325" s="43">
        <v>62590</v>
      </c>
      <c r="C325" s="44">
        <v>44218.6875</v>
      </c>
      <c r="D325" s="43">
        <v>5.2</v>
      </c>
    </row>
    <row r="326" spans="1:4">
      <c r="A326" s="43">
        <v>1</v>
      </c>
      <c r="B326" s="43">
        <v>62590</v>
      </c>
      <c r="C326" s="44">
        <v>44218.969444444447</v>
      </c>
      <c r="D326" s="43">
        <v>3.22</v>
      </c>
    </row>
    <row r="327" spans="1:4">
      <c r="A327" s="43">
        <v>0</v>
      </c>
      <c r="B327" s="43">
        <v>62590</v>
      </c>
      <c r="C327" s="44">
        <v>44219.207638888889</v>
      </c>
      <c r="D327" s="43">
        <v>4.55</v>
      </c>
    </row>
    <row r="328" spans="1:4">
      <c r="A328" s="43">
        <v>1</v>
      </c>
      <c r="B328" s="43">
        <v>62590</v>
      </c>
      <c r="C328" s="44">
        <v>44219.454861111109</v>
      </c>
      <c r="D328" s="43">
        <v>3.42</v>
      </c>
    </row>
    <row r="329" spans="1:4">
      <c r="A329" s="43">
        <v>0</v>
      </c>
      <c r="B329" s="43">
        <v>62590</v>
      </c>
      <c r="C329" s="44">
        <v>44219.745833333334</v>
      </c>
      <c r="D329" s="43">
        <v>4.95</v>
      </c>
    </row>
    <row r="330" spans="1:4">
      <c r="A330" s="43">
        <v>1</v>
      </c>
      <c r="B330" s="43">
        <v>62590</v>
      </c>
      <c r="C330" s="44">
        <v>44220.040277777778</v>
      </c>
      <c r="D330" s="43">
        <v>3.3</v>
      </c>
    </row>
    <row r="331" spans="1:4">
      <c r="A331" s="43">
        <v>0</v>
      </c>
      <c r="B331" s="43">
        <v>62590</v>
      </c>
      <c r="C331" s="44">
        <v>44220.298611111109</v>
      </c>
      <c r="D331" s="43">
        <v>4.3600000000000003</v>
      </c>
    </row>
    <row r="332" spans="1:4">
      <c r="A332" s="43">
        <v>1</v>
      </c>
      <c r="B332" s="43">
        <v>62590</v>
      </c>
      <c r="C332" s="44">
        <v>44220.55</v>
      </c>
      <c r="D332" s="43">
        <v>3.65</v>
      </c>
    </row>
    <row r="333" spans="1:4">
      <c r="A333" s="43">
        <v>0</v>
      </c>
      <c r="B333" s="43">
        <v>62590</v>
      </c>
      <c r="C333" s="44">
        <v>44220.819444444445</v>
      </c>
      <c r="D333" s="43">
        <v>4.9400000000000004</v>
      </c>
    </row>
    <row r="334" spans="1:4">
      <c r="A334" s="43">
        <v>1</v>
      </c>
      <c r="B334" s="43">
        <v>62590</v>
      </c>
      <c r="C334" s="44">
        <v>44221.107638888891</v>
      </c>
      <c r="D334" s="43">
        <v>3.09</v>
      </c>
    </row>
    <row r="335" spans="1:4">
      <c r="A335" s="43">
        <v>0</v>
      </c>
      <c r="B335" s="43">
        <v>62590</v>
      </c>
      <c r="C335" s="44">
        <v>44221.385416666664</v>
      </c>
      <c r="D335" s="43">
        <v>4.6100000000000003</v>
      </c>
    </row>
    <row r="336" spans="1:4">
      <c r="A336" s="43">
        <v>1</v>
      </c>
      <c r="B336" s="43">
        <v>62590</v>
      </c>
      <c r="C336" s="44">
        <v>44221.62222222222</v>
      </c>
      <c r="D336" s="43">
        <v>3.48</v>
      </c>
    </row>
    <row r="337" spans="1:4">
      <c r="A337" s="43">
        <v>0</v>
      </c>
      <c r="B337" s="43">
        <v>62590</v>
      </c>
      <c r="C337" s="44">
        <v>44221.875694444447</v>
      </c>
      <c r="D337" s="43">
        <v>5.2</v>
      </c>
    </row>
    <row r="338" spans="1:4">
      <c r="A338" s="43">
        <v>1</v>
      </c>
      <c r="B338" s="43">
        <v>62590</v>
      </c>
      <c r="C338" s="44">
        <v>44222.154166666667</v>
      </c>
      <c r="D338" s="43">
        <v>2.67</v>
      </c>
    </row>
    <row r="339" spans="1:4">
      <c r="A339" s="43">
        <v>0</v>
      </c>
      <c r="B339" s="43">
        <v>62590</v>
      </c>
      <c r="C339" s="44">
        <v>44222.425694444442</v>
      </c>
      <c r="D339" s="43">
        <v>5.01</v>
      </c>
    </row>
    <row r="340" spans="1:4">
      <c r="A340" s="43">
        <v>1</v>
      </c>
      <c r="B340" s="43">
        <v>62590</v>
      </c>
      <c r="C340" s="44">
        <v>44222.661805555559</v>
      </c>
      <c r="D340" s="43">
        <v>3.13</v>
      </c>
    </row>
    <row r="341" spans="1:4">
      <c r="A341" s="43">
        <v>0</v>
      </c>
      <c r="B341" s="43">
        <v>62590</v>
      </c>
      <c r="C341" s="44">
        <v>44222.913888888892</v>
      </c>
      <c r="D341" s="43">
        <v>5.57</v>
      </c>
    </row>
    <row r="342" spans="1:4">
      <c r="A342" s="43">
        <v>1</v>
      </c>
      <c r="B342" s="43">
        <v>62590</v>
      </c>
      <c r="C342" s="44">
        <v>44223.183333333334</v>
      </c>
      <c r="D342" s="43">
        <v>2.2000000000000002</v>
      </c>
    </row>
    <row r="343" spans="1:4">
      <c r="A343" s="43">
        <v>0</v>
      </c>
      <c r="B343" s="43">
        <v>62590</v>
      </c>
      <c r="C343" s="44">
        <v>44223.451388888891</v>
      </c>
      <c r="D343" s="43">
        <v>5.4</v>
      </c>
    </row>
    <row r="344" spans="1:4">
      <c r="A344" s="43">
        <v>1</v>
      </c>
      <c r="B344" s="43">
        <v>62590</v>
      </c>
      <c r="C344" s="44">
        <v>44223.688888888886</v>
      </c>
      <c r="D344" s="43">
        <v>2.72</v>
      </c>
    </row>
    <row r="345" spans="1:4">
      <c r="A345" s="43">
        <v>0</v>
      </c>
      <c r="B345" s="43">
        <v>62590</v>
      </c>
      <c r="C345" s="44">
        <v>44223.943055555559</v>
      </c>
      <c r="D345" s="43">
        <v>5.95</v>
      </c>
    </row>
    <row r="346" spans="1:4">
      <c r="A346" s="43">
        <v>1</v>
      </c>
      <c r="B346" s="43">
        <v>62590</v>
      </c>
      <c r="C346" s="44">
        <v>44224.207638888889</v>
      </c>
      <c r="D346" s="43">
        <v>1.74</v>
      </c>
    </row>
    <row r="347" spans="1:4">
      <c r="A347" s="43">
        <v>0</v>
      </c>
      <c r="B347" s="43">
        <v>62590</v>
      </c>
      <c r="C347" s="44">
        <v>44224.474305555559</v>
      </c>
      <c r="D347" s="43">
        <v>5.76</v>
      </c>
    </row>
    <row r="348" spans="1:4">
      <c r="A348" s="43">
        <v>1</v>
      </c>
      <c r="B348" s="43">
        <v>62590</v>
      </c>
      <c r="C348" s="44">
        <v>44224.713194444441</v>
      </c>
      <c r="D348" s="43">
        <v>2.2999999999999998</v>
      </c>
    </row>
    <row r="349" spans="1:4">
      <c r="A349" s="43">
        <v>0</v>
      </c>
      <c r="B349" s="43">
        <v>62590</v>
      </c>
      <c r="C349" s="44">
        <v>44224.969444444447</v>
      </c>
      <c r="D349" s="43">
        <v>6.3</v>
      </c>
    </row>
    <row r="350" spans="1:4">
      <c r="A350" s="43">
        <v>1</v>
      </c>
      <c r="B350" s="43">
        <v>62590</v>
      </c>
      <c r="C350" s="44">
        <v>44225.229166666664</v>
      </c>
      <c r="D350" s="43">
        <v>1.33</v>
      </c>
    </row>
    <row r="351" spans="1:4">
      <c r="A351" s="43">
        <v>0</v>
      </c>
      <c r="B351" s="43">
        <v>62590</v>
      </c>
      <c r="C351" s="44">
        <v>44225.496527777781</v>
      </c>
      <c r="D351" s="43">
        <v>6.08</v>
      </c>
    </row>
    <row r="352" spans="1:4">
      <c r="A352" s="43">
        <v>1</v>
      </c>
      <c r="B352" s="43">
        <v>62590</v>
      </c>
      <c r="C352" s="44">
        <v>44225.736111111109</v>
      </c>
      <c r="D352" s="43">
        <v>1.92</v>
      </c>
    </row>
    <row r="353" spans="1:4">
      <c r="A353" s="43">
        <v>0</v>
      </c>
      <c r="B353" s="43">
        <v>62590</v>
      </c>
      <c r="C353" s="44">
        <v>44225.994444444441</v>
      </c>
      <c r="D353" s="43">
        <v>6.58</v>
      </c>
    </row>
    <row r="354" spans="1:4">
      <c r="A354" s="43">
        <v>1</v>
      </c>
      <c r="B354" s="43">
        <v>62590</v>
      </c>
      <c r="C354" s="44">
        <v>44226.251388888886</v>
      </c>
      <c r="D354" s="43">
        <v>1</v>
      </c>
    </row>
    <row r="355" spans="1:4">
      <c r="A355" s="43">
        <v>0</v>
      </c>
      <c r="B355" s="43">
        <v>62590</v>
      </c>
      <c r="C355" s="44">
        <v>44226.518055555556</v>
      </c>
      <c r="D355" s="43">
        <v>6.35</v>
      </c>
    </row>
    <row r="356" spans="1:4">
      <c r="A356" s="43">
        <v>1</v>
      </c>
      <c r="B356" s="43">
        <v>62590</v>
      </c>
      <c r="C356" s="44">
        <v>44226.758333333331</v>
      </c>
      <c r="D356" s="43">
        <v>1.6</v>
      </c>
    </row>
    <row r="357" spans="1:4">
      <c r="A357" s="43">
        <v>0</v>
      </c>
      <c r="B357" s="43">
        <v>62590</v>
      </c>
      <c r="C357" s="44">
        <v>44227.018750000003</v>
      </c>
      <c r="D357" s="43">
        <v>6.77</v>
      </c>
    </row>
    <row r="358" spans="1:4">
      <c r="A358" s="43">
        <v>1</v>
      </c>
      <c r="B358" s="43">
        <v>62590</v>
      </c>
      <c r="C358" s="44">
        <v>44227.273611111108</v>
      </c>
      <c r="D358" s="43">
        <v>0.81</v>
      </c>
    </row>
    <row r="359" spans="1:4">
      <c r="A359" s="43">
        <v>0</v>
      </c>
      <c r="B359" s="43">
        <v>62590</v>
      </c>
      <c r="C359" s="44">
        <v>44227.538888888892</v>
      </c>
      <c r="D359" s="43">
        <v>6.55</v>
      </c>
    </row>
    <row r="360" spans="1:4">
      <c r="A360" s="43">
        <v>1</v>
      </c>
      <c r="B360" s="43">
        <v>62590</v>
      </c>
      <c r="C360" s="44">
        <v>44227.78125</v>
      </c>
      <c r="D360" s="43">
        <v>1.39</v>
      </c>
    </row>
    <row r="361" spans="1:4">
      <c r="A361" s="43">
        <v>0</v>
      </c>
      <c r="B361" s="43">
        <v>62590</v>
      </c>
      <c r="C361" s="44">
        <v>44228.042361111111</v>
      </c>
      <c r="D361" s="43">
        <v>6.84</v>
      </c>
    </row>
    <row r="362" spans="1:4">
      <c r="A362" s="43">
        <v>1</v>
      </c>
      <c r="B362" s="43">
        <v>62590</v>
      </c>
      <c r="C362" s="44">
        <v>44228.29583333333</v>
      </c>
      <c r="D362" s="43">
        <v>0.76</v>
      </c>
    </row>
    <row r="363" spans="1:4">
      <c r="A363" s="43">
        <v>0</v>
      </c>
      <c r="B363" s="43">
        <v>62590</v>
      </c>
      <c r="C363" s="44">
        <v>44228.560416666667</v>
      </c>
      <c r="D363" s="43">
        <v>6.67</v>
      </c>
    </row>
    <row r="364" spans="1:4">
      <c r="A364" s="43">
        <v>1</v>
      </c>
      <c r="B364" s="43">
        <v>62590</v>
      </c>
      <c r="C364" s="44">
        <v>44228.805555555555</v>
      </c>
      <c r="D364" s="43">
        <v>1.32</v>
      </c>
    </row>
    <row r="365" spans="1:4">
      <c r="A365" s="43">
        <v>0</v>
      </c>
      <c r="B365" s="43">
        <v>62590</v>
      </c>
      <c r="C365" s="44">
        <v>44229.065972222219</v>
      </c>
      <c r="D365" s="43">
        <v>6.76</v>
      </c>
    </row>
    <row r="366" spans="1:4">
      <c r="A366" s="43">
        <v>1</v>
      </c>
      <c r="B366" s="43">
        <v>62590</v>
      </c>
      <c r="C366" s="44">
        <v>44229.318055555559</v>
      </c>
      <c r="D366" s="43">
        <v>0.89</v>
      </c>
    </row>
    <row r="367" spans="1:4">
      <c r="A367" s="43">
        <v>0</v>
      </c>
      <c r="B367" s="43">
        <v>62590</v>
      </c>
      <c r="C367" s="44">
        <v>44229.581944444442</v>
      </c>
      <c r="D367" s="43">
        <v>6.69</v>
      </c>
    </row>
    <row r="368" spans="1:4">
      <c r="A368" s="43">
        <v>1</v>
      </c>
      <c r="B368" s="43">
        <v>62590</v>
      </c>
      <c r="C368" s="44">
        <v>44229.829861111109</v>
      </c>
      <c r="D368" s="43">
        <v>1.4</v>
      </c>
    </row>
    <row r="369" spans="1:4">
      <c r="A369" s="43">
        <v>0</v>
      </c>
      <c r="B369" s="43">
        <v>62590</v>
      </c>
      <c r="C369" s="44">
        <v>44230.089583333334</v>
      </c>
      <c r="D369" s="43">
        <v>6.55</v>
      </c>
    </row>
    <row r="370" spans="1:4">
      <c r="A370" s="43">
        <v>1</v>
      </c>
      <c r="B370" s="43">
        <v>62590</v>
      </c>
      <c r="C370" s="44">
        <v>44230.34097222222</v>
      </c>
      <c r="D370" s="43">
        <v>1.18</v>
      </c>
    </row>
    <row r="371" spans="1:4">
      <c r="A371" s="43">
        <v>0</v>
      </c>
      <c r="B371" s="43">
        <v>62590</v>
      </c>
      <c r="C371" s="44">
        <v>44230.603472222225</v>
      </c>
      <c r="D371" s="43">
        <v>6.59</v>
      </c>
    </row>
    <row r="372" spans="1:4">
      <c r="A372" s="43">
        <v>1</v>
      </c>
      <c r="B372" s="43">
        <v>62590</v>
      </c>
      <c r="C372" s="44">
        <v>44230.855555555558</v>
      </c>
      <c r="D372" s="43">
        <v>1.62</v>
      </c>
    </row>
    <row r="373" spans="1:4">
      <c r="A373" s="43">
        <v>0</v>
      </c>
      <c r="B373" s="43">
        <v>62590</v>
      </c>
      <c r="C373" s="44">
        <v>44231.113194444442</v>
      </c>
      <c r="D373" s="43">
        <v>6.2</v>
      </c>
    </row>
    <row r="374" spans="1:4">
      <c r="A374" s="43">
        <v>1</v>
      </c>
      <c r="B374" s="43">
        <v>62590</v>
      </c>
      <c r="C374" s="44">
        <v>44231.364583333336</v>
      </c>
      <c r="D374" s="43">
        <v>1.62</v>
      </c>
    </row>
    <row r="375" spans="1:4">
      <c r="A375" s="43">
        <v>0</v>
      </c>
      <c r="B375" s="43">
        <v>62590</v>
      </c>
      <c r="C375" s="44">
        <v>44231.626388888886</v>
      </c>
      <c r="D375" s="43">
        <v>6.37</v>
      </c>
    </row>
    <row r="376" spans="1:4">
      <c r="A376" s="43">
        <v>1</v>
      </c>
      <c r="B376" s="43">
        <v>62590</v>
      </c>
      <c r="C376" s="44">
        <v>44231.885416666664</v>
      </c>
      <c r="D376" s="43">
        <v>1.98</v>
      </c>
    </row>
    <row r="377" spans="1:4">
      <c r="A377" s="43">
        <v>0</v>
      </c>
      <c r="B377" s="43">
        <v>62590</v>
      </c>
      <c r="C377" s="44">
        <v>44232.138888888891</v>
      </c>
      <c r="D377" s="43">
        <v>5.73</v>
      </c>
    </row>
    <row r="378" spans="1:4">
      <c r="A378" s="43">
        <v>1</v>
      </c>
      <c r="B378" s="43">
        <v>62590</v>
      </c>
      <c r="C378" s="44">
        <v>44232.390277777777</v>
      </c>
      <c r="D378" s="43">
        <v>2.15</v>
      </c>
    </row>
    <row r="379" spans="1:4">
      <c r="A379" s="43">
        <v>0</v>
      </c>
      <c r="B379" s="43">
        <v>62590</v>
      </c>
      <c r="C379" s="44">
        <v>44232.65347222222</v>
      </c>
      <c r="D379" s="43">
        <v>6.04</v>
      </c>
    </row>
    <row r="380" spans="1:4">
      <c r="A380" s="43">
        <v>1</v>
      </c>
      <c r="B380" s="43">
        <v>62590</v>
      </c>
      <c r="C380" s="44">
        <v>44232.921527777777</v>
      </c>
      <c r="D380" s="43">
        <v>2.41</v>
      </c>
    </row>
    <row r="381" spans="1:4">
      <c r="A381" s="43">
        <v>0</v>
      </c>
      <c r="B381" s="43">
        <v>62590</v>
      </c>
      <c r="C381" s="44">
        <v>44233.170138888891</v>
      </c>
      <c r="D381" s="43">
        <v>5.2</v>
      </c>
    </row>
    <row r="382" spans="1:4">
      <c r="A382" s="43">
        <v>1</v>
      </c>
      <c r="B382" s="43">
        <v>62590</v>
      </c>
      <c r="C382" s="44">
        <v>44233.421527777777</v>
      </c>
      <c r="D382" s="43">
        <v>2.75</v>
      </c>
    </row>
    <row r="383" spans="1:4">
      <c r="A383" s="43">
        <v>0</v>
      </c>
      <c r="B383" s="43">
        <v>62590</v>
      </c>
      <c r="C383" s="44">
        <v>44233.688888888886</v>
      </c>
      <c r="D383" s="43">
        <v>5.65</v>
      </c>
    </row>
    <row r="384" spans="1:4">
      <c r="A384" s="43">
        <v>1</v>
      </c>
      <c r="B384" s="43">
        <v>62590</v>
      </c>
      <c r="C384" s="44">
        <v>44233.975694444445</v>
      </c>
      <c r="D384" s="43">
        <v>2.82</v>
      </c>
    </row>
    <row r="385" spans="1:4">
      <c r="A385" s="43">
        <v>0</v>
      </c>
      <c r="B385" s="43">
        <v>62590</v>
      </c>
      <c r="C385" s="44">
        <v>44234.222222222219</v>
      </c>
      <c r="D385" s="43">
        <v>4.67</v>
      </c>
    </row>
    <row r="386" spans="1:4">
      <c r="A386" s="43">
        <v>1</v>
      </c>
      <c r="B386" s="43">
        <v>62590</v>
      </c>
      <c r="C386" s="44">
        <v>44234.475694444445</v>
      </c>
      <c r="D386" s="43">
        <v>3.3</v>
      </c>
    </row>
    <row r="387" spans="1:4">
      <c r="A387" s="43">
        <v>0</v>
      </c>
      <c r="B387" s="43">
        <v>62590</v>
      </c>
      <c r="C387" s="44">
        <v>44234.750694444447</v>
      </c>
      <c r="D387" s="43">
        <v>5.31</v>
      </c>
    </row>
    <row r="388" spans="1:4">
      <c r="A388" s="43">
        <v>1</v>
      </c>
      <c r="B388" s="43">
        <v>62590</v>
      </c>
      <c r="C388" s="44">
        <v>44235.053472222222</v>
      </c>
      <c r="D388" s="43">
        <v>2.94</v>
      </c>
    </row>
    <row r="389" spans="1:4">
      <c r="A389" s="43">
        <v>0</v>
      </c>
      <c r="B389" s="43">
        <v>62590</v>
      </c>
      <c r="C389" s="44">
        <v>44235.331944444442</v>
      </c>
      <c r="D389" s="43">
        <v>4.5</v>
      </c>
    </row>
    <row r="390" spans="1:4">
      <c r="A390" s="43">
        <v>1</v>
      </c>
      <c r="B390" s="43">
        <v>62590</v>
      </c>
      <c r="C390" s="44">
        <v>44235.569444444445</v>
      </c>
      <c r="D390" s="43">
        <v>3.49</v>
      </c>
    </row>
    <row r="391" spans="1:4">
      <c r="A391" s="43">
        <v>0</v>
      </c>
      <c r="B391" s="43">
        <v>62590</v>
      </c>
      <c r="C391" s="44">
        <v>44235.836111111108</v>
      </c>
      <c r="D391" s="43">
        <v>5.31</v>
      </c>
    </row>
    <row r="392" spans="1:4">
      <c r="A392" s="43">
        <v>1</v>
      </c>
      <c r="B392" s="43">
        <v>62590</v>
      </c>
      <c r="C392" s="44">
        <v>44236.126388888886</v>
      </c>
      <c r="D392" s="43">
        <v>2.63</v>
      </c>
    </row>
    <row r="393" spans="1:4">
      <c r="A393" s="43">
        <v>0</v>
      </c>
      <c r="B393" s="43">
        <v>62590</v>
      </c>
      <c r="C393" s="44">
        <v>44236.408333333333</v>
      </c>
      <c r="D393" s="43">
        <v>4.91</v>
      </c>
    </row>
    <row r="394" spans="1:4">
      <c r="A394" s="43">
        <v>1</v>
      </c>
      <c r="B394" s="43">
        <v>62590</v>
      </c>
      <c r="C394" s="44">
        <v>44236.638194444444</v>
      </c>
      <c r="D394" s="43">
        <v>3.15</v>
      </c>
    </row>
    <row r="395" spans="1:4">
      <c r="A395" s="43">
        <v>0</v>
      </c>
      <c r="B395" s="43">
        <v>62590</v>
      </c>
      <c r="C395" s="44">
        <v>44236.897222222222</v>
      </c>
      <c r="D395" s="43">
        <v>5.66</v>
      </c>
    </row>
    <row r="396" spans="1:4">
      <c r="A396" s="43">
        <v>1</v>
      </c>
      <c r="B396" s="43">
        <v>62590</v>
      </c>
      <c r="C396" s="44">
        <v>44237.171527777777</v>
      </c>
      <c r="D396" s="43">
        <v>2.11</v>
      </c>
    </row>
    <row r="397" spans="1:4">
      <c r="A397" s="43">
        <v>0</v>
      </c>
      <c r="B397" s="43">
        <v>62590</v>
      </c>
      <c r="C397" s="44">
        <v>44237.445138888892</v>
      </c>
      <c r="D397" s="43">
        <v>5.42</v>
      </c>
    </row>
    <row r="398" spans="1:4">
      <c r="A398" s="43">
        <v>1</v>
      </c>
      <c r="B398" s="43">
        <v>62590</v>
      </c>
      <c r="C398" s="44">
        <v>44237.678472222222</v>
      </c>
      <c r="D398" s="43">
        <v>2.61</v>
      </c>
    </row>
    <row r="399" spans="1:4">
      <c r="A399" s="43">
        <v>0</v>
      </c>
      <c r="B399" s="43">
        <v>62590</v>
      </c>
      <c r="C399" s="44">
        <v>44237.9375</v>
      </c>
      <c r="D399" s="43">
        <v>6.09</v>
      </c>
    </row>
    <row r="400" spans="1:4">
      <c r="A400" s="43">
        <v>1</v>
      </c>
      <c r="B400" s="43">
        <v>62590</v>
      </c>
      <c r="C400" s="44">
        <v>44238.202777777777</v>
      </c>
      <c r="D400" s="43">
        <v>1.61</v>
      </c>
    </row>
    <row r="401" spans="1:4">
      <c r="A401" s="43">
        <v>0</v>
      </c>
      <c r="B401" s="43">
        <v>62590</v>
      </c>
      <c r="C401" s="44">
        <v>44238.47152777778</v>
      </c>
      <c r="D401" s="43">
        <v>5.87</v>
      </c>
    </row>
    <row r="402" spans="1:4">
      <c r="A402" s="43">
        <v>1</v>
      </c>
      <c r="B402" s="43">
        <v>62590</v>
      </c>
      <c r="C402" s="44">
        <v>44238.709027777775</v>
      </c>
      <c r="D402" s="43">
        <v>2.1</v>
      </c>
    </row>
    <row r="403" spans="1:4">
      <c r="A403" s="43">
        <v>0</v>
      </c>
      <c r="B403" s="43">
        <v>62590</v>
      </c>
      <c r="C403" s="44">
        <v>44238.96875</v>
      </c>
      <c r="D403" s="43">
        <v>6.45</v>
      </c>
    </row>
    <row r="404" spans="1:4">
      <c r="A404" s="43">
        <v>1</v>
      </c>
      <c r="B404" s="43">
        <v>62590</v>
      </c>
      <c r="C404" s="44">
        <v>44239.229166666664</v>
      </c>
      <c r="D404" s="43">
        <v>1.22</v>
      </c>
    </row>
    <row r="405" spans="1:4">
      <c r="A405" s="43">
        <v>0</v>
      </c>
      <c r="B405" s="43">
        <v>62590</v>
      </c>
      <c r="C405" s="44">
        <v>44239.495138888888</v>
      </c>
      <c r="D405" s="43">
        <v>6.24</v>
      </c>
    </row>
    <row r="406" spans="1:4">
      <c r="A406" s="43">
        <v>1</v>
      </c>
      <c r="B406" s="43">
        <v>62590</v>
      </c>
      <c r="C406" s="44">
        <v>44239.736111111109</v>
      </c>
      <c r="D406" s="43">
        <v>1.69</v>
      </c>
    </row>
    <row r="407" spans="1:4">
      <c r="A407" s="43">
        <v>0</v>
      </c>
      <c r="B407" s="43">
        <v>62590</v>
      </c>
      <c r="C407" s="44">
        <v>44239.995138888888</v>
      </c>
      <c r="D407" s="43">
        <v>6.68</v>
      </c>
    </row>
    <row r="408" spans="1:4">
      <c r="A408" s="43">
        <v>1</v>
      </c>
      <c r="B408" s="43">
        <v>62590</v>
      </c>
      <c r="C408" s="44">
        <v>44240.252083333333</v>
      </c>
      <c r="D408" s="43">
        <v>0.99</v>
      </c>
    </row>
    <row r="409" spans="1:4">
      <c r="A409" s="43">
        <v>0</v>
      </c>
      <c r="B409" s="43">
        <v>62590</v>
      </c>
      <c r="C409" s="44">
        <v>44240.51666666667</v>
      </c>
      <c r="D409" s="43">
        <v>6.5</v>
      </c>
    </row>
    <row r="410" spans="1:4">
      <c r="A410" s="43">
        <v>1</v>
      </c>
      <c r="B410" s="43">
        <v>62590</v>
      </c>
      <c r="C410" s="44">
        <v>44240.760416666664</v>
      </c>
      <c r="D410" s="43">
        <v>1.42</v>
      </c>
    </row>
    <row r="411" spans="1:4">
      <c r="A411" s="43">
        <v>0</v>
      </c>
      <c r="B411" s="43">
        <v>62590</v>
      </c>
      <c r="C411" s="44">
        <v>44241.019444444442</v>
      </c>
      <c r="D411" s="43">
        <v>6.77</v>
      </c>
    </row>
    <row r="412" spans="1:4">
      <c r="A412" s="43">
        <v>1</v>
      </c>
      <c r="B412" s="43">
        <v>62590</v>
      </c>
      <c r="C412" s="44">
        <v>44241.272916666669</v>
      </c>
      <c r="D412" s="43">
        <v>0.91</v>
      </c>
    </row>
    <row r="413" spans="1:4">
      <c r="A413" s="43">
        <v>0</v>
      </c>
      <c r="B413" s="43">
        <v>62590</v>
      </c>
      <c r="C413" s="44">
        <v>44241.536111111112</v>
      </c>
      <c r="D413" s="43">
        <v>6.65</v>
      </c>
    </row>
    <row r="414" spans="1:4">
      <c r="A414" s="43">
        <v>1</v>
      </c>
      <c r="B414" s="43">
        <v>62590</v>
      </c>
      <c r="C414" s="44">
        <v>44241.781944444447</v>
      </c>
      <c r="D414" s="43">
        <v>1.31</v>
      </c>
    </row>
    <row r="415" spans="1:4">
      <c r="A415" s="43">
        <v>0</v>
      </c>
      <c r="B415" s="43">
        <v>62590</v>
      </c>
      <c r="C415" s="44">
        <v>44242.040972222225</v>
      </c>
      <c r="D415" s="43">
        <v>6.74</v>
      </c>
    </row>
    <row r="416" spans="1:4">
      <c r="A416" s="43">
        <v>1</v>
      </c>
      <c r="B416" s="43">
        <v>62590</v>
      </c>
      <c r="C416" s="44">
        <v>44242.293055555558</v>
      </c>
      <c r="D416" s="43">
        <v>0.97</v>
      </c>
    </row>
    <row r="417" spans="1:4">
      <c r="A417" s="43">
        <v>0</v>
      </c>
      <c r="B417" s="43">
        <v>62590</v>
      </c>
      <c r="C417" s="44">
        <v>44242.554861111108</v>
      </c>
      <c r="D417" s="43">
        <v>6.71</v>
      </c>
    </row>
    <row r="418" spans="1:4">
      <c r="A418" s="43">
        <v>1</v>
      </c>
      <c r="B418" s="43">
        <v>62590</v>
      </c>
      <c r="C418" s="44">
        <v>44242.802777777775</v>
      </c>
      <c r="D418" s="43">
        <v>1.35</v>
      </c>
    </row>
    <row r="419" spans="1:4">
      <c r="A419" s="43">
        <v>0</v>
      </c>
      <c r="B419" s="43">
        <v>62590</v>
      </c>
      <c r="C419" s="44">
        <v>44243.060416666667</v>
      </c>
      <c r="D419" s="43">
        <v>6.61</v>
      </c>
    </row>
    <row r="420" spans="1:4">
      <c r="A420" s="43">
        <v>1</v>
      </c>
      <c r="B420" s="43">
        <v>62590</v>
      </c>
      <c r="C420" s="44">
        <v>44243.311111111114</v>
      </c>
      <c r="D420" s="43">
        <v>1.1499999999999999</v>
      </c>
    </row>
    <row r="421" spans="1:4">
      <c r="A421" s="43">
        <v>0</v>
      </c>
      <c r="B421" s="43">
        <v>62590</v>
      </c>
      <c r="C421" s="44">
        <v>44243.572222222225</v>
      </c>
      <c r="D421" s="43">
        <v>6.66</v>
      </c>
    </row>
    <row r="422" spans="1:4">
      <c r="A422" s="43">
        <v>1</v>
      </c>
      <c r="B422" s="43">
        <v>62590</v>
      </c>
      <c r="C422" s="44">
        <v>44243.822222222225</v>
      </c>
      <c r="D422" s="43">
        <v>1.5</v>
      </c>
    </row>
    <row r="423" spans="1:4">
      <c r="A423" s="43">
        <v>0</v>
      </c>
      <c r="B423" s="43">
        <v>62590</v>
      </c>
      <c r="C423" s="44">
        <v>44244.078472222223</v>
      </c>
      <c r="D423" s="43">
        <v>6.4</v>
      </c>
    </row>
    <row r="424" spans="1:4">
      <c r="A424" s="43">
        <v>1</v>
      </c>
      <c r="B424" s="43">
        <v>62590</v>
      </c>
      <c r="C424" s="44">
        <v>44244.327777777777</v>
      </c>
      <c r="D424" s="43">
        <v>1.42</v>
      </c>
    </row>
    <row r="425" spans="1:4">
      <c r="A425" s="43">
        <v>0</v>
      </c>
      <c r="B425" s="43">
        <v>62590</v>
      </c>
      <c r="C425" s="44">
        <v>44244.588888888888</v>
      </c>
      <c r="D425" s="43">
        <v>6.52</v>
      </c>
    </row>
    <row r="426" spans="1:4">
      <c r="A426" s="43">
        <v>1</v>
      </c>
      <c r="B426" s="43">
        <v>62590</v>
      </c>
      <c r="C426" s="44">
        <v>44244.840277777781</v>
      </c>
      <c r="D426" s="43">
        <v>1.75</v>
      </c>
    </row>
    <row r="427" spans="1:4">
      <c r="A427" s="43">
        <v>0</v>
      </c>
      <c r="B427" s="43">
        <v>62590</v>
      </c>
      <c r="C427" s="44">
        <v>44245.095138888886</v>
      </c>
      <c r="D427" s="43">
        <v>6.13</v>
      </c>
    </row>
    <row r="428" spans="1:4">
      <c r="A428" s="43">
        <v>1</v>
      </c>
      <c r="B428" s="43">
        <v>62590</v>
      </c>
      <c r="C428" s="44">
        <v>44245.34375</v>
      </c>
      <c r="D428" s="43">
        <v>1.77</v>
      </c>
    </row>
    <row r="429" spans="1:4">
      <c r="A429" s="43">
        <v>0</v>
      </c>
      <c r="B429" s="43">
        <v>62590</v>
      </c>
      <c r="C429" s="44">
        <v>44245.604166666664</v>
      </c>
      <c r="D429" s="43">
        <v>6.3</v>
      </c>
    </row>
    <row r="430" spans="1:4">
      <c r="A430" s="43">
        <v>1</v>
      </c>
      <c r="B430" s="43">
        <v>62590</v>
      </c>
      <c r="C430" s="44">
        <v>44245.85833333333</v>
      </c>
      <c r="D430" s="43">
        <v>2.08</v>
      </c>
    </row>
    <row r="431" spans="1:4">
      <c r="A431" s="43">
        <v>0</v>
      </c>
      <c r="B431" s="43">
        <v>62590</v>
      </c>
      <c r="C431" s="44">
        <v>44246.111805555556</v>
      </c>
      <c r="D431" s="43">
        <v>5.79</v>
      </c>
    </row>
    <row r="432" spans="1:4">
      <c r="A432" s="43">
        <v>1</v>
      </c>
      <c r="B432" s="43">
        <v>62590</v>
      </c>
      <c r="C432" s="44">
        <v>44246.357638888891</v>
      </c>
      <c r="D432" s="43">
        <v>2.1800000000000002</v>
      </c>
    </row>
    <row r="433" spans="1:4">
      <c r="A433" s="43">
        <v>0</v>
      </c>
      <c r="B433" s="43">
        <v>62590</v>
      </c>
      <c r="C433" s="44">
        <v>44246.620833333334</v>
      </c>
      <c r="D433" s="43">
        <v>5.98</v>
      </c>
    </row>
    <row r="434" spans="1:4">
      <c r="A434" s="43">
        <v>1</v>
      </c>
      <c r="B434" s="43">
        <v>62590</v>
      </c>
      <c r="C434" s="44">
        <v>44246.877083333333</v>
      </c>
      <c r="D434" s="43">
        <v>2.46</v>
      </c>
    </row>
    <row r="435" spans="1:4">
      <c r="A435" s="43">
        <v>0</v>
      </c>
      <c r="B435" s="43">
        <v>62590</v>
      </c>
      <c r="C435" s="44">
        <v>44247.129166666666</v>
      </c>
      <c r="D435" s="43">
        <v>5.38</v>
      </c>
    </row>
    <row r="436" spans="1:4">
      <c r="A436" s="43">
        <v>1</v>
      </c>
      <c r="B436" s="43">
        <v>62590</v>
      </c>
      <c r="C436" s="44">
        <v>44247.373611111114</v>
      </c>
      <c r="D436" s="43">
        <v>2.64</v>
      </c>
    </row>
    <row r="437" spans="1:4">
      <c r="A437" s="43">
        <v>0</v>
      </c>
      <c r="B437" s="43">
        <v>62590</v>
      </c>
      <c r="C437" s="44">
        <v>44247.638888888891</v>
      </c>
      <c r="D437" s="43">
        <v>5.6</v>
      </c>
    </row>
    <row r="438" spans="1:4">
      <c r="A438" s="43">
        <v>1</v>
      </c>
      <c r="B438" s="43">
        <v>62590</v>
      </c>
      <c r="C438" s="44">
        <v>44247.900694444441</v>
      </c>
      <c r="D438" s="43">
        <v>2.89</v>
      </c>
    </row>
    <row r="439" spans="1:4">
      <c r="A439" s="43">
        <v>0</v>
      </c>
      <c r="B439" s="43">
        <v>62590</v>
      </c>
      <c r="C439" s="44">
        <v>44248.149305555555</v>
      </c>
      <c r="D439" s="43">
        <v>4.91</v>
      </c>
    </row>
    <row r="440" spans="1:4">
      <c r="A440" s="43">
        <v>1</v>
      </c>
      <c r="B440" s="43">
        <v>62590</v>
      </c>
      <c r="C440" s="44">
        <v>44248.390277777777</v>
      </c>
      <c r="D440" s="43">
        <v>3.15</v>
      </c>
    </row>
    <row r="441" spans="1:4">
      <c r="A441" s="43">
        <v>0</v>
      </c>
      <c r="B441" s="43">
        <v>62590</v>
      </c>
      <c r="C441" s="44">
        <v>44248.663194444445</v>
      </c>
      <c r="D441" s="43">
        <v>5.16</v>
      </c>
    </row>
    <row r="442" spans="1:4">
      <c r="A442" s="43">
        <v>1</v>
      </c>
      <c r="B442" s="43">
        <v>62590</v>
      </c>
      <c r="C442" s="44">
        <v>44248.941666666666</v>
      </c>
      <c r="D442" s="43">
        <v>3.33</v>
      </c>
    </row>
    <row r="443" spans="1:4">
      <c r="A443" s="43">
        <v>0</v>
      </c>
      <c r="B443" s="43">
        <v>62590</v>
      </c>
      <c r="C443" s="44">
        <v>44249.181944444441</v>
      </c>
      <c r="D443" s="43">
        <v>4.3899999999999997</v>
      </c>
    </row>
    <row r="444" spans="1:4">
      <c r="A444" s="43">
        <v>1</v>
      </c>
      <c r="B444" s="43">
        <v>62590</v>
      </c>
      <c r="C444" s="44">
        <v>44249.412499999999</v>
      </c>
      <c r="D444" s="43">
        <v>3.68</v>
      </c>
    </row>
    <row r="445" spans="1:4">
      <c r="A445" s="43">
        <v>0</v>
      </c>
      <c r="B445" s="43">
        <v>62590</v>
      </c>
      <c r="C445" s="44">
        <v>44249.72152777778</v>
      </c>
      <c r="D445" s="43">
        <v>4.74</v>
      </c>
    </row>
    <row r="446" spans="1:4">
      <c r="A446" s="43">
        <v>1</v>
      </c>
      <c r="B446" s="43">
        <v>62590</v>
      </c>
      <c r="C446" s="44">
        <v>44250.05972222222</v>
      </c>
      <c r="D446" s="43">
        <v>3.49</v>
      </c>
    </row>
    <row r="447" spans="1:4">
      <c r="A447" s="43">
        <v>0</v>
      </c>
      <c r="B447" s="43">
        <v>62590</v>
      </c>
      <c r="C447" s="44">
        <v>44250.37777777778</v>
      </c>
      <c r="D447" s="43">
        <v>4.24</v>
      </c>
    </row>
    <row r="448" spans="1:4">
      <c r="A448" s="43">
        <v>1</v>
      </c>
      <c r="B448" s="43">
        <v>62590</v>
      </c>
      <c r="C448" s="44">
        <v>44250.593055555553</v>
      </c>
      <c r="D448" s="43">
        <v>3.9</v>
      </c>
    </row>
    <row r="449" spans="1:4">
      <c r="A449" s="43">
        <v>0</v>
      </c>
      <c r="B449" s="43">
        <v>62590</v>
      </c>
      <c r="C449" s="44">
        <v>44250.851388888892</v>
      </c>
      <c r="D449" s="43">
        <v>4.8</v>
      </c>
    </row>
    <row r="450" spans="1:4">
      <c r="A450" s="43">
        <v>1</v>
      </c>
      <c r="B450" s="43">
        <v>62590</v>
      </c>
      <c r="C450" s="44">
        <v>44251.142361111109</v>
      </c>
      <c r="D450" s="43">
        <v>3.04</v>
      </c>
    </row>
    <row r="451" spans="1:4">
      <c r="A451" s="43">
        <v>0</v>
      </c>
      <c r="B451" s="43">
        <v>62590</v>
      </c>
      <c r="C451" s="44">
        <v>44251.425694444442</v>
      </c>
      <c r="D451" s="43">
        <v>4.76</v>
      </c>
    </row>
    <row r="452" spans="1:4">
      <c r="A452" s="43">
        <v>1</v>
      </c>
      <c r="B452" s="43">
        <v>62590</v>
      </c>
      <c r="C452" s="44">
        <v>44251.652083333334</v>
      </c>
      <c r="D452" s="43">
        <v>3.43</v>
      </c>
    </row>
    <row r="453" spans="1:4">
      <c r="A453" s="43">
        <v>0</v>
      </c>
      <c r="B453" s="43">
        <v>62590</v>
      </c>
      <c r="C453" s="44">
        <v>44251.904166666667</v>
      </c>
      <c r="D453" s="43">
        <v>5.28</v>
      </c>
    </row>
    <row r="454" spans="1:4">
      <c r="A454" s="43">
        <v>1</v>
      </c>
      <c r="B454" s="43">
        <v>62590</v>
      </c>
      <c r="C454" s="44">
        <v>44252.175000000003</v>
      </c>
      <c r="D454" s="43">
        <v>2.4500000000000002</v>
      </c>
    </row>
    <row r="455" spans="1:4">
      <c r="A455" s="43">
        <v>0</v>
      </c>
      <c r="B455" s="43">
        <v>62590</v>
      </c>
      <c r="C455" s="44">
        <v>44252.445833333331</v>
      </c>
      <c r="D455" s="43">
        <v>5.28</v>
      </c>
    </row>
    <row r="456" spans="1:4">
      <c r="A456" s="43">
        <v>1</v>
      </c>
      <c r="B456" s="43">
        <v>62590</v>
      </c>
      <c r="C456" s="44">
        <v>44252.680555555555</v>
      </c>
      <c r="D456" s="43">
        <v>2.85</v>
      </c>
    </row>
    <row r="457" spans="1:4">
      <c r="A457" s="43">
        <v>0</v>
      </c>
      <c r="B457" s="43">
        <v>62590</v>
      </c>
      <c r="C457" s="44">
        <v>44252.935416666667</v>
      </c>
      <c r="D457" s="43">
        <v>5.8</v>
      </c>
    </row>
    <row r="458" spans="1:4">
      <c r="A458" s="43">
        <v>1</v>
      </c>
      <c r="B458" s="43">
        <v>62590</v>
      </c>
      <c r="C458" s="44">
        <v>44253.197916666664</v>
      </c>
      <c r="D458" s="43">
        <v>1.86</v>
      </c>
    </row>
    <row r="459" spans="1:4">
      <c r="A459" s="43">
        <v>0</v>
      </c>
      <c r="B459" s="43">
        <v>62590</v>
      </c>
      <c r="C459" s="44">
        <v>44253.465277777781</v>
      </c>
      <c r="D459" s="43">
        <v>5.78</v>
      </c>
    </row>
    <row r="460" spans="1:4">
      <c r="A460" s="43">
        <v>1</v>
      </c>
      <c r="B460" s="43">
        <v>62590</v>
      </c>
      <c r="C460" s="44">
        <v>44253.703472222223</v>
      </c>
      <c r="D460" s="43">
        <v>2.25</v>
      </c>
    </row>
    <row r="461" spans="1:4">
      <c r="A461" s="43">
        <v>0</v>
      </c>
      <c r="B461" s="43">
        <v>62590</v>
      </c>
      <c r="C461" s="44">
        <v>44253.961111111108</v>
      </c>
      <c r="D461" s="43">
        <v>6.29</v>
      </c>
    </row>
    <row r="462" spans="1:4">
      <c r="A462" s="43">
        <v>1</v>
      </c>
      <c r="B462" s="43">
        <v>62590</v>
      </c>
      <c r="C462" s="44">
        <v>44254.21875</v>
      </c>
      <c r="D462" s="43">
        <v>1.33</v>
      </c>
    </row>
    <row r="463" spans="1:4">
      <c r="A463" s="43">
        <v>0</v>
      </c>
      <c r="B463" s="43">
        <v>62590</v>
      </c>
      <c r="C463" s="44">
        <v>44254.484722222223</v>
      </c>
      <c r="D463" s="43">
        <v>6.25</v>
      </c>
    </row>
    <row r="464" spans="1:4">
      <c r="A464" s="43">
        <v>1</v>
      </c>
      <c r="B464" s="43">
        <v>62590</v>
      </c>
      <c r="C464" s="44">
        <v>44254.726388888892</v>
      </c>
      <c r="D464" s="43">
        <v>1.69</v>
      </c>
    </row>
    <row r="465" spans="1:4">
      <c r="A465" s="43">
        <v>0</v>
      </c>
      <c r="B465" s="43">
        <v>62590</v>
      </c>
      <c r="C465" s="44">
        <v>44254.986111111109</v>
      </c>
      <c r="D465" s="43">
        <v>6.7</v>
      </c>
    </row>
    <row r="466" spans="1:4">
      <c r="A466" s="43">
        <v>1</v>
      </c>
      <c r="B466" s="43">
        <v>62590</v>
      </c>
      <c r="C466" s="44">
        <v>44255.240277777775</v>
      </c>
      <c r="D466" s="43">
        <v>0.91</v>
      </c>
    </row>
    <row r="467" spans="1:4">
      <c r="A467" s="43">
        <v>0</v>
      </c>
      <c r="B467" s="43">
        <v>62590</v>
      </c>
      <c r="C467" s="44">
        <v>44255.504166666666</v>
      </c>
      <c r="D467" s="43">
        <v>6.67</v>
      </c>
    </row>
    <row r="468" spans="1:4">
      <c r="A468" s="43">
        <v>1</v>
      </c>
      <c r="B468" s="43">
        <v>62590</v>
      </c>
      <c r="C468" s="44">
        <v>44255.749305555553</v>
      </c>
      <c r="D468" s="43">
        <v>1.22</v>
      </c>
    </row>
    <row r="469" spans="1:4">
      <c r="A469" s="43">
        <v>0</v>
      </c>
      <c r="B469" s="43">
        <v>62590</v>
      </c>
      <c r="C469" s="44">
        <v>44256.009722222225</v>
      </c>
      <c r="D469" s="43">
        <v>6.99</v>
      </c>
    </row>
    <row r="470" spans="1:4">
      <c r="A470" s="43">
        <v>1</v>
      </c>
      <c r="B470" s="43">
        <v>62590</v>
      </c>
      <c r="C470" s="44">
        <v>44256.261111111111</v>
      </c>
      <c r="D470" s="43">
        <v>0.65</v>
      </c>
    </row>
    <row r="471" spans="1:4">
      <c r="A471" s="43">
        <v>0</v>
      </c>
      <c r="B471" s="43">
        <v>62590</v>
      </c>
      <c r="C471" s="44">
        <v>44256.525000000001</v>
      </c>
      <c r="D471" s="43">
        <v>6.99</v>
      </c>
    </row>
    <row r="472" spans="1:4">
      <c r="A472" s="43">
        <v>1</v>
      </c>
      <c r="B472" s="43">
        <v>62590</v>
      </c>
      <c r="C472" s="44">
        <v>44256.771527777775</v>
      </c>
      <c r="D472" s="43">
        <v>0.9</v>
      </c>
    </row>
    <row r="473" spans="1:4">
      <c r="A473" s="43">
        <v>0</v>
      </c>
      <c r="B473" s="43">
        <v>62590</v>
      </c>
      <c r="C473" s="44">
        <v>44257.032638888886</v>
      </c>
      <c r="D473" s="43">
        <v>7.12</v>
      </c>
    </row>
    <row r="474" spans="1:4">
      <c r="A474" s="43">
        <v>1</v>
      </c>
      <c r="B474" s="43">
        <v>62590</v>
      </c>
      <c r="C474" s="44">
        <v>44257.283333333333</v>
      </c>
      <c r="D474" s="43">
        <v>0.56999999999999995</v>
      </c>
    </row>
    <row r="475" spans="1:4">
      <c r="A475" s="43">
        <v>0</v>
      </c>
      <c r="B475" s="43">
        <v>62590</v>
      </c>
      <c r="C475" s="44">
        <v>44257.545138888891</v>
      </c>
      <c r="D475" s="43">
        <v>7.18</v>
      </c>
    </row>
    <row r="476" spans="1:4">
      <c r="A476" s="43">
        <v>1</v>
      </c>
      <c r="B476" s="43">
        <v>62590</v>
      </c>
      <c r="C476" s="44">
        <v>44257.795138888891</v>
      </c>
      <c r="D476" s="43">
        <v>0.78</v>
      </c>
    </row>
    <row r="477" spans="1:4">
      <c r="A477" s="43">
        <v>0</v>
      </c>
      <c r="B477" s="43">
        <v>62590</v>
      </c>
      <c r="C477" s="44">
        <v>44258.055555555555</v>
      </c>
      <c r="D477" s="43">
        <v>7.07</v>
      </c>
    </row>
    <row r="478" spans="1:4">
      <c r="A478" s="43">
        <v>1</v>
      </c>
      <c r="B478" s="43">
        <v>62590</v>
      </c>
      <c r="C478" s="44">
        <v>44258.304861111108</v>
      </c>
      <c r="D478" s="43">
        <v>0.69</v>
      </c>
    </row>
    <row r="479" spans="1:4">
      <c r="A479" s="43">
        <v>0</v>
      </c>
      <c r="B479" s="43">
        <v>62590</v>
      </c>
      <c r="C479" s="44">
        <v>44258.565972222219</v>
      </c>
      <c r="D479" s="43">
        <v>7.21</v>
      </c>
    </row>
    <row r="480" spans="1:4">
      <c r="A480" s="43">
        <v>1</v>
      </c>
      <c r="B480" s="43">
        <v>62590</v>
      </c>
      <c r="C480" s="44">
        <v>44258.818749999999</v>
      </c>
      <c r="D480" s="43">
        <v>0.87</v>
      </c>
    </row>
    <row r="481" spans="1:4">
      <c r="A481" s="43">
        <v>0</v>
      </c>
      <c r="B481" s="43">
        <v>62590</v>
      </c>
      <c r="C481" s="44">
        <v>44259.077777777777</v>
      </c>
      <c r="D481" s="43">
        <v>6.84</v>
      </c>
    </row>
    <row r="482" spans="1:4">
      <c r="A482" s="43">
        <v>1</v>
      </c>
      <c r="B482" s="43">
        <v>62590</v>
      </c>
      <c r="C482" s="44">
        <v>44259.326388888891</v>
      </c>
      <c r="D482" s="43">
        <v>1.01</v>
      </c>
    </row>
    <row r="483" spans="1:4">
      <c r="A483" s="43">
        <v>0</v>
      </c>
      <c r="B483" s="43">
        <v>62590</v>
      </c>
      <c r="C483" s="44">
        <v>44259.586805555555</v>
      </c>
      <c r="D483" s="43">
        <v>7.06</v>
      </c>
    </row>
    <row r="484" spans="1:4">
      <c r="A484" s="43">
        <v>1</v>
      </c>
      <c r="B484" s="43">
        <v>62590</v>
      </c>
      <c r="C484" s="44">
        <v>44259.843055555553</v>
      </c>
      <c r="D484" s="43">
        <v>1.17</v>
      </c>
    </row>
    <row r="485" spans="1:4">
      <c r="A485" s="43">
        <v>0</v>
      </c>
      <c r="B485" s="43">
        <v>62590</v>
      </c>
      <c r="C485" s="44">
        <v>44260.1</v>
      </c>
      <c r="D485" s="43">
        <v>6.43</v>
      </c>
    </row>
    <row r="486" spans="1:4">
      <c r="A486" s="43">
        <v>1</v>
      </c>
      <c r="B486" s="43">
        <v>62590</v>
      </c>
      <c r="C486" s="44">
        <v>44260.348611111112</v>
      </c>
      <c r="D486" s="43">
        <v>1.5</v>
      </c>
    </row>
    <row r="487" spans="1:4">
      <c r="A487" s="43">
        <v>0</v>
      </c>
      <c r="B487" s="43">
        <v>62590</v>
      </c>
      <c r="C487" s="44">
        <v>44260.60833333333</v>
      </c>
      <c r="D487" s="43">
        <v>6.74</v>
      </c>
    </row>
    <row r="488" spans="1:4">
      <c r="A488" s="43">
        <v>1</v>
      </c>
      <c r="B488" s="43">
        <v>62590</v>
      </c>
      <c r="C488" s="44">
        <v>44260.868750000001</v>
      </c>
      <c r="D488" s="43">
        <v>1.65</v>
      </c>
    </row>
    <row r="489" spans="1:4">
      <c r="A489" s="43">
        <v>0</v>
      </c>
      <c r="B489" s="43">
        <v>62590</v>
      </c>
      <c r="C489" s="44">
        <v>44261.122916666667</v>
      </c>
      <c r="D489" s="43">
        <v>5.89</v>
      </c>
    </row>
    <row r="490" spans="1:4">
      <c r="A490" s="43">
        <v>1</v>
      </c>
      <c r="B490" s="43">
        <v>62590</v>
      </c>
      <c r="C490" s="44">
        <v>44261.370833333334</v>
      </c>
      <c r="D490" s="43">
        <v>2.11</v>
      </c>
    </row>
    <row r="491" spans="1:4">
      <c r="A491" s="43">
        <v>0</v>
      </c>
      <c r="B491" s="43">
        <v>62590</v>
      </c>
      <c r="C491" s="44">
        <v>44261.631249999999</v>
      </c>
      <c r="D491" s="43">
        <v>6.27</v>
      </c>
    </row>
    <row r="492" spans="1:4">
      <c r="A492" s="43">
        <v>1</v>
      </c>
      <c r="B492" s="43">
        <v>62590</v>
      </c>
      <c r="C492" s="44">
        <v>44261.897916666669</v>
      </c>
      <c r="D492" s="43">
        <v>2.2599999999999998</v>
      </c>
    </row>
    <row r="493" spans="1:4">
      <c r="A493" s="43">
        <v>0</v>
      </c>
      <c r="B493" s="43">
        <v>62590</v>
      </c>
      <c r="C493" s="44">
        <v>44262.146527777775</v>
      </c>
      <c r="D493" s="43">
        <v>5.25</v>
      </c>
    </row>
    <row r="494" spans="1:4">
      <c r="A494" s="43">
        <v>1</v>
      </c>
      <c r="B494" s="43">
        <v>62590</v>
      </c>
      <c r="C494" s="44">
        <v>44262.394444444442</v>
      </c>
      <c r="D494" s="43">
        <v>2.79</v>
      </c>
    </row>
    <row r="495" spans="1:4">
      <c r="A495" s="43">
        <v>0</v>
      </c>
      <c r="B495" s="43">
        <v>62590</v>
      </c>
      <c r="C495" s="44">
        <v>44262.657638888886</v>
      </c>
      <c r="D495" s="43">
        <v>5.68</v>
      </c>
    </row>
    <row r="496" spans="1:4">
      <c r="A496" s="43">
        <v>1</v>
      </c>
      <c r="B496" s="43">
        <v>62590</v>
      </c>
      <c r="C496" s="44">
        <v>44262.940972222219</v>
      </c>
      <c r="D496" s="43">
        <v>2.91</v>
      </c>
    </row>
    <row r="497" spans="1:4">
      <c r="A497" s="43">
        <v>0</v>
      </c>
      <c r="B497" s="43">
        <v>62590</v>
      </c>
      <c r="C497" s="44">
        <v>44263.182638888888</v>
      </c>
      <c r="D497" s="43">
        <v>4.57</v>
      </c>
    </row>
    <row r="498" spans="1:4">
      <c r="A498" s="43">
        <v>1</v>
      </c>
      <c r="B498" s="43">
        <v>62590</v>
      </c>
      <c r="C498" s="44">
        <v>44263.429166666669</v>
      </c>
      <c r="D498" s="43">
        <v>3.5</v>
      </c>
    </row>
    <row r="499" spans="1:4">
      <c r="A499" s="43">
        <v>0</v>
      </c>
      <c r="B499" s="43">
        <v>62590</v>
      </c>
      <c r="C499" s="44">
        <v>44263.709027777775</v>
      </c>
      <c r="D499" s="43">
        <v>5.07</v>
      </c>
    </row>
    <row r="500" spans="1:4">
      <c r="A500" s="43">
        <v>1</v>
      </c>
      <c r="B500" s="43">
        <v>62590</v>
      </c>
      <c r="C500" s="44">
        <v>44264.038194444445</v>
      </c>
      <c r="D500" s="43">
        <v>3.26</v>
      </c>
    </row>
    <row r="501" spans="1:4">
      <c r="A501" s="43">
        <v>0</v>
      </c>
      <c r="B501" s="43">
        <v>62590</v>
      </c>
      <c r="C501" s="44">
        <v>44264.356944444444</v>
      </c>
      <c r="D501" s="43">
        <v>4.3</v>
      </c>
    </row>
    <row r="502" spans="1:4">
      <c r="A502" s="43">
        <v>1</v>
      </c>
      <c r="B502" s="43">
        <v>62590</v>
      </c>
      <c r="C502" s="44">
        <v>44264.568749999999</v>
      </c>
      <c r="D502" s="43">
        <v>3.78</v>
      </c>
    </row>
    <row r="503" spans="1:4">
      <c r="A503" s="43">
        <v>0</v>
      </c>
      <c r="B503" s="43">
        <v>62590</v>
      </c>
      <c r="C503" s="44">
        <v>44264.841666666667</v>
      </c>
      <c r="D503" s="43">
        <v>4.96</v>
      </c>
    </row>
    <row r="504" spans="1:4">
      <c r="A504" s="43">
        <v>1</v>
      </c>
      <c r="B504" s="43">
        <v>62590</v>
      </c>
      <c r="C504" s="44">
        <v>44265.134027777778</v>
      </c>
      <c r="D504" s="43">
        <v>2.89</v>
      </c>
    </row>
    <row r="505" spans="1:4">
      <c r="A505" s="43">
        <v>0</v>
      </c>
      <c r="B505" s="43">
        <v>62590</v>
      </c>
      <c r="C505" s="44">
        <v>44265.422222222223</v>
      </c>
      <c r="D505" s="43">
        <v>4.91</v>
      </c>
    </row>
    <row r="506" spans="1:4">
      <c r="A506" s="43">
        <v>1</v>
      </c>
      <c r="B506" s="43">
        <v>62590</v>
      </c>
      <c r="C506" s="44">
        <v>44265.645138888889</v>
      </c>
      <c r="D506" s="43">
        <v>3.25</v>
      </c>
    </row>
    <row r="507" spans="1:4">
      <c r="A507" s="43">
        <v>0</v>
      </c>
      <c r="B507" s="43">
        <v>62590</v>
      </c>
      <c r="C507" s="44">
        <v>44265.90625</v>
      </c>
      <c r="D507" s="43">
        <v>5.45</v>
      </c>
    </row>
    <row r="508" spans="1:4">
      <c r="A508" s="43">
        <v>1</v>
      </c>
      <c r="B508" s="43">
        <v>62590</v>
      </c>
      <c r="C508" s="44">
        <v>44266.173611111109</v>
      </c>
      <c r="D508" s="43">
        <v>2.2799999999999998</v>
      </c>
    </row>
    <row r="509" spans="1:4">
      <c r="A509" s="43">
        <v>0</v>
      </c>
      <c r="B509" s="43">
        <v>62590</v>
      </c>
      <c r="C509" s="44">
        <v>44266.445138888892</v>
      </c>
      <c r="D509" s="43">
        <v>5.5</v>
      </c>
    </row>
    <row r="510" spans="1:4">
      <c r="A510" s="43">
        <v>1</v>
      </c>
      <c r="B510" s="43">
        <v>62590</v>
      </c>
      <c r="C510" s="44">
        <v>44266.679166666669</v>
      </c>
      <c r="D510" s="43">
        <v>2.58</v>
      </c>
    </row>
    <row r="511" spans="1:4">
      <c r="A511" s="43">
        <v>0</v>
      </c>
      <c r="B511" s="43">
        <v>62590</v>
      </c>
      <c r="C511" s="44">
        <v>44266.938194444447</v>
      </c>
      <c r="D511" s="43">
        <v>5.97</v>
      </c>
    </row>
    <row r="512" spans="1:4">
      <c r="A512" s="43">
        <v>1</v>
      </c>
      <c r="B512" s="43">
        <v>62590</v>
      </c>
      <c r="C512" s="44">
        <v>44267.197916666664</v>
      </c>
      <c r="D512" s="43">
        <v>1.74</v>
      </c>
    </row>
    <row r="513" spans="1:4">
      <c r="A513" s="43">
        <v>0</v>
      </c>
      <c r="B513" s="43">
        <v>62590</v>
      </c>
      <c r="C513" s="44">
        <v>44267.464583333334</v>
      </c>
      <c r="D513" s="43">
        <v>6.01</v>
      </c>
    </row>
    <row r="514" spans="1:4">
      <c r="A514" s="43">
        <v>1</v>
      </c>
      <c r="B514" s="43">
        <v>62590</v>
      </c>
      <c r="C514" s="44">
        <v>44267.704861111109</v>
      </c>
      <c r="D514" s="43">
        <v>1.99</v>
      </c>
    </row>
    <row r="515" spans="1:4">
      <c r="A515" s="43">
        <v>0</v>
      </c>
      <c r="B515" s="43">
        <v>62590</v>
      </c>
      <c r="C515" s="44">
        <v>44267.963888888888</v>
      </c>
      <c r="D515" s="43">
        <v>6.37</v>
      </c>
    </row>
    <row r="516" spans="1:4">
      <c r="A516" s="43">
        <v>1</v>
      </c>
      <c r="B516" s="43">
        <v>62590</v>
      </c>
      <c r="C516" s="44">
        <v>44268.219444444447</v>
      </c>
      <c r="D516" s="43">
        <v>1.34</v>
      </c>
    </row>
    <row r="517" spans="1:4">
      <c r="A517" s="43">
        <v>0</v>
      </c>
      <c r="B517" s="43">
        <v>62590</v>
      </c>
      <c r="C517" s="44">
        <v>44268.482638888891</v>
      </c>
      <c r="D517" s="43">
        <v>6.41</v>
      </c>
    </row>
    <row r="518" spans="1:4">
      <c r="A518" s="43">
        <v>1</v>
      </c>
      <c r="B518" s="43">
        <v>62590</v>
      </c>
      <c r="C518" s="44">
        <v>44268.727777777778</v>
      </c>
      <c r="D518" s="43">
        <v>1.53</v>
      </c>
    </row>
    <row r="519" spans="1:4">
      <c r="A519" s="43">
        <v>0</v>
      </c>
      <c r="B519" s="43">
        <v>62590</v>
      </c>
      <c r="C519" s="44">
        <v>44268.986805555556</v>
      </c>
      <c r="D519" s="43">
        <v>6.64</v>
      </c>
    </row>
    <row r="520" spans="1:4">
      <c r="A520" s="43">
        <v>1</v>
      </c>
      <c r="B520" s="43">
        <v>62590</v>
      </c>
      <c r="C520" s="44">
        <v>44269.239583333336</v>
      </c>
      <c r="D520" s="43">
        <v>1.0900000000000001</v>
      </c>
    </row>
    <row r="521" spans="1:4">
      <c r="A521" s="43">
        <v>0</v>
      </c>
      <c r="B521" s="43">
        <v>62590</v>
      </c>
      <c r="C521" s="44">
        <v>44269.500694444447</v>
      </c>
      <c r="D521" s="43">
        <v>6.7</v>
      </c>
    </row>
    <row r="522" spans="1:4">
      <c r="A522" s="43">
        <v>1</v>
      </c>
      <c r="B522" s="43">
        <v>62590</v>
      </c>
      <c r="C522" s="44">
        <v>44269.748611111114</v>
      </c>
      <c r="D522" s="43">
        <v>1.23</v>
      </c>
    </row>
    <row r="523" spans="1:4">
      <c r="A523" s="43">
        <v>0</v>
      </c>
      <c r="B523" s="43">
        <v>62590</v>
      </c>
      <c r="C523" s="44">
        <v>44270.006944444445</v>
      </c>
      <c r="D523" s="43">
        <v>6.78</v>
      </c>
    </row>
    <row r="524" spans="1:4">
      <c r="A524" s="43">
        <v>1</v>
      </c>
      <c r="B524" s="43">
        <v>62590</v>
      </c>
      <c r="C524" s="44">
        <v>44270.259027777778</v>
      </c>
      <c r="D524" s="43">
        <v>0.99</v>
      </c>
    </row>
    <row r="525" spans="1:4">
      <c r="A525" s="43">
        <v>0</v>
      </c>
      <c r="B525" s="43">
        <v>62590</v>
      </c>
      <c r="C525" s="44">
        <v>44270.518055555556</v>
      </c>
      <c r="D525" s="43">
        <v>6.88</v>
      </c>
    </row>
    <row r="526" spans="1:4">
      <c r="A526" s="43">
        <v>1</v>
      </c>
      <c r="B526" s="43">
        <v>62590</v>
      </c>
      <c r="C526" s="44">
        <v>44270.768055555556</v>
      </c>
      <c r="D526" s="43">
        <v>1.0900000000000001</v>
      </c>
    </row>
    <row r="527" spans="1:4">
      <c r="A527" s="43">
        <v>0</v>
      </c>
      <c r="B527" s="43">
        <v>62590</v>
      </c>
      <c r="C527" s="44">
        <v>44271.025694444441</v>
      </c>
      <c r="D527" s="43">
        <v>6.8</v>
      </c>
    </row>
    <row r="528" spans="1:4">
      <c r="A528" s="43">
        <v>1</v>
      </c>
      <c r="B528" s="43">
        <v>62590</v>
      </c>
      <c r="C528" s="44">
        <v>44271.275694444441</v>
      </c>
      <c r="D528" s="43">
        <v>1.02</v>
      </c>
    </row>
    <row r="529" spans="1:4">
      <c r="A529" s="43">
        <v>0</v>
      </c>
      <c r="B529" s="43">
        <v>62590</v>
      </c>
      <c r="C529" s="44">
        <v>44271.534722222219</v>
      </c>
      <c r="D529" s="43">
        <v>6.95</v>
      </c>
    </row>
    <row r="530" spans="1:4">
      <c r="A530" s="43">
        <v>1</v>
      </c>
      <c r="B530" s="43">
        <v>62590</v>
      </c>
      <c r="C530" s="44">
        <v>44271.786111111112</v>
      </c>
      <c r="D530" s="43">
        <v>1.1000000000000001</v>
      </c>
    </row>
    <row r="531" spans="1:4">
      <c r="A531" s="43">
        <v>0</v>
      </c>
      <c r="B531" s="43">
        <v>62590</v>
      </c>
      <c r="C531" s="44">
        <v>44272.043055555558</v>
      </c>
      <c r="D531" s="43">
        <v>6.72</v>
      </c>
    </row>
    <row r="532" spans="1:4">
      <c r="A532" s="43">
        <v>1</v>
      </c>
      <c r="B532" s="43">
        <v>62590</v>
      </c>
      <c r="C532" s="44">
        <v>44272.291666666664</v>
      </c>
      <c r="D532" s="43">
        <v>1.1599999999999999</v>
      </c>
    </row>
    <row r="533" spans="1:4">
      <c r="A533" s="43">
        <v>0</v>
      </c>
      <c r="B533" s="43">
        <v>62590</v>
      </c>
      <c r="C533" s="44">
        <v>44272.550694444442</v>
      </c>
      <c r="D533" s="43">
        <v>6.91</v>
      </c>
    </row>
    <row r="534" spans="1:4">
      <c r="A534" s="43">
        <v>1</v>
      </c>
      <c r="B534" s="43">
        <v>62590</v>
      </c>
      <c r="C534" s="44">
        <v>44272.803472222222</v>
      </c>
      <c r="D534" s="43">
        <v>1.22</v>
      </c>
    </row>
    <row r="535" spans="1:4">
      <c r="A535" s="43">
        <v>0</v>
      </c>
      <c r="B535" s="43">
        <v>62590</v>
      </c>
      <c r="C535" s="44">
        <v>44273.060416666667</v>
      </c>
      <c r="D535" s="43">
        <v>6.57</v>
      </c>
    </row>
    <row r="536" spans="1:4">
      <c r="A536" s="43">
        <v>1</v>
      </c>
      <c r="B536" s="43">
        <v>62590</v>
      </c>
      <c r="C536" s="44">
        <v>44273.307638888888</v>
      </c>
      <c r="D536" s="43">
        <v>1.39</v>
      </c>
    </row>
    <row r="537" spans="1:4">
      <c r="A537" s="43">
        <v>0</v>
      </c>
      <c r="B537" s="43">
        <v>62590</v>
      </c>
      <c r="C537" s="44">
        <v>44273.565972222219</v>
      </c>
      <c r="D537" s="43">
        <v>6.78</v>
      </c>
    </row>
    <row r="538" spans="1:4">
      <c r="A538" s="43">
        <v>1</v>
      </c>
      <c r="B538" s="43">
        <v>62590</v>
      </c>
      <c r="C538" s="44">
        <v>44273.819444444445</v>
      </c>
      <c r="D538" s="43">
        <v>1.45</v>
      </c>
    </row>
    <row r="539" spans="1:4">
      <c r="A539" s="43">
        <v>0</v>
      </c>
      <c r="B539" s="43">
        <v>62590</v>
      </c>
      <c r="C539" s="44">
        <v>44274.075694444444</v>
      </c>
      <c r="D539" s="43">
        <v>6.34</v>
      </c>
    </row>
    <row r="540" spans="1:4">
      <c r="A540" s="43">
        <v>1</v>
      </c>
      <c r="B540" s="43">
        <v>62590</v>
      </c>
      <c r="C540" s="44">
        <v>44274.322222222225</v>
      </c>
      <c r="D540" s="43">
        <v>1.69</v>
      </c>
    </row>
    <row r="541" spans="1:4">
      <c r="A541" s="43">
        <v>0</v>
      </c>
      <c r="B541" s="43">
        <v>62590</v>
      </c>
      <c r="C541" s="44">
        <v>44274.581250000003</v>
      </c>
      <c r="D541" s="43">
        <v>6.56</v>
      </c>
    </row>
    <row r="542" spans="1:4">
      <c r="A542" s="43">
        <v>1</v>
      </c>
      <c r="B542" s="43">
        <v>62590</v>
      </c>
      <c r="C542" s="44">
        <v>44274.835416666669</v>
      </c>
      <c r="D542" s="43">
        <v>1.75</v>
      </c>
    </row>
    <row r="543" spans="1:4">
      <c r="A543" s="43">
        <v>0</v>
      </c>
      <c r="B543" s="43">
        <v>62590</v>
      </c>
      <c r="C543" s="44">
        <v>44275.09097222222</v>
      </c>
      <c r="D543" s="43">
        <v>6.03</v>
      </c>
    </row>
    <row r="544" spans="1:4">
      <c r="A544" s="43">
        <v>1</v>
      </c>
      <c r="B544" s="43">
        <v>62590</v>
      </c>
      <c r="C544" s="44">
        <v>44275.336111111108</v>
      </c>
      <c r="D544" s="43">
        <v>2.0499999999999998</v>
      </c>
    </row>
    <row r="545" spans="1:4">
      <c r="A545" s="43">
        <v>0</v>
      </c>
      <c r="B545" s="43">
        <v>62590</v>
      </c>
      <c r="C545" s="44">
        <v>44275.595833333333</v>
      </c>
      <c r="D545" s="43">
        <v>6.24</v>
      </c>
    </row>
    <row r="546" spans="1:4">
      <c r="A546" s="43">
        <v>1</v>
      </c>
      <c r="B546" s="43">
        <v>62590</v>
      </c>
      <c r="C546" s="44">
        <v>44275.852777777778</v>
      </c>
      <c r="D546" s="43">
        <v>2.12</v>
      </c>
    </row>
    <row r="547" spans="1:4">
      <c r="A547" s="43">
        <v>0</v>
      </c>
      <c r="B547" s="43">
        <v>62590</v>
      </c>
      <c r="C547" s="44">
        <v>44276.106249999997</v>
      </c>
      <c r="D547" s="43">
        <v>5.63</v>
      </c>
    </row>
    <row r="548" spans="1:4">
      <c r="A548" s="43">
        <v>1</v>
      </c>
      <c r="B548" s="43">
        <v>62590</v>
      </c>
      <c r="C548" s="44">
        <v>44276.350694444445</v>
      </c>
      <c r="D548" s="43">
        <v>2.4900000000000002</v>
      </c>
    </row>
    <row r="549" spans="1:4">
      <c r="A549" s="43">
        <v>0</v>
      </c>
      <c r="B549" s="43">
        <v>62590</v>
      </c>
      <c r="C549" s="44">
        <v>44276.611805555556</v>
      </c>
      <c r="D549" s="43">
        <v>5.84</v>
      </c>
    </row>
    <row r="550" spans="1:4">
      <c r="A550" s="43">
        <v>1</v>
      </c>
      <c r="B550" s="43">
        <v>62590</v>
      </c>
      <c r="C550" s="44">
        <v>44276.87222222222</v>
      </c>
      <c r="D550" s="43">
        <v>2.57</v>
      </c>
    </row>
    <row r="551" spans="1:4">
      <c r="A551" s="43">
        <v>0</v>
      </c>
      <c r="B551" s="43">
        <v>62590</v>
      </c>
      <c r="C551" s="44">
        <v>44277.123611111114</v>
      </c>
      <c r="D551" s="43">
        <v>5.14</v>
      </c>
    </row>
    <row r="552" spans="1:4">
      <c r="A552" s="43">
        <v>1</v>
      </c>
      <c r="B552" s="43">
        <v>62590</v>
      </c>
      <c r="C552" s="44">
        <v>44277.364583333336</v>
      </c>
      <c r="D552" s="43">
        <v>2.98</v>
      </c>
    </row>
    <row r="553" spans="1:4">
      <c r="A553" s="43">
        <v>0</v>
      </c>
      <c r="B553" s="43">
        <v>62590</v>
      </c>
      <c r="C553" s="44">
        <v>44277.629861111112</v>
      </c>
      <c r="D553" s="43">
        <v>5.38</v>
      </c>
    </row>
    <row r="554" spans="1:4">
      <c r="A554" s="43">
        <v>1</v>
      </c>
      <c r="B554" s="43">
        <v>62590</v>
      </c>
      <c r="C554" s="44">
        <v>44277.897916666669</v>
      </c>
      <c r="D554" s="43">
        <v>3.08</v>
      </c>
    </row>
    <row r="555" spans="1:4">
      <c r="A555" s="43">
        <v>0</v>
      </c>
      <c r="B555" s="43">
        <v>62590</v>
      </c>
      <c r="C555" s="44">
        <v>44278.145138888889</v>
      </c>
      <c r="D555" s="43">
        <v>4.59</v>
      </c>
    </row>
    <row r="556" spans="1:4">
      <c r="A556" s="43">
        <v>1</v>
      </c>
      <c r="B556" s="43">
        <v>62590</v>
      </c>
      <c r="C556" s="44">
        <v>44278.379861111112</v>
      </c>
      <c r="D556" s="43">
        <v>3.52</v>
      </c>
    </row>
    <row r="557" spans="1:4">
      <c r="A557" s="43">
        <v>0</v>
      </c>
      <c r="B557" s="43">
        <v>62590</v>
      </c>
      <c r="C557" s="44">
        <v>44278.657638888886</v>
      </c>
      <c r="D557" s="43">
        <v>4.8600000000000003</v>
      </c>
    </row>
    <row r="558" spans="1:4">
      <c r="A558" s="43">
        <v>1</v>
      </c>
      <c r="B558" s="43">
        <v>62590</v>
      </c>
      <c r="C558" s="44">
        <v>44278.977777777778</v>
      </c>
      <c r="D558" s="43">
        <v>3.55</v>
      </c>
    </row>
    <row r="559" spans="1:4">
      <c r="A559" s="43">
        <v>0</v>
      </c>
      <c r="B559" s="43">
        <v>62590</v>
      </c>
      <c r="C559" s="44">
        <v>44279.339583333334</v>
      </c>
      <c r="D559" s="43">
        <v>4.09</v>
      </c>
    </row>
    <row r="560" spans="1:4">
      <c r="A560" s="43">
        <v>1</v>
      </c>
      <c r="B560" s="43">
        <v>62590</v>
      </c>
      <c r="C560" s="44">
        <v>44279.393750000003</v>
      </c>
      <c r="D560" s="43">
        <v>4.08</v>
      </c>
    </row>
    <row r="561" spans="1:4">
      <c r="A561" s="43">
        <v>0</v>
      </c>
      <c r="B561" s="43">
        <v>62590</v>
      </c>
      <c r="C561" s="44">
        <v>44279.454861111109</v>
      </c>
      <c r="D561" s="43">
        <v>4.09</v>
      </c>
    </row>
    <row r="562" spans="1:4">
      <c r="A562" s="43">
        <v>1</v>
      </c>
      <c r="B562" s="43">
        <v>62590</v>
      </c>
      <c r="C562" s="44">
        <v>44279.551388888889</v>
      </c>
      <c r="D562" s="43">
        <v>4.05</v>
      </c>
    </row>
    <row r="563" spans="1:4">
      <c r="A563" s="43">
        <v>0</v>
      </c>
      <c r="B563" s="43">
        <v>62590</v>
      </c>
      <c r="C563" s="44">
        <v>44279.819444444445</v>
      </c>
      <c r="D563" s="43">
        <v>4.5999999999999996</v>
      </c>
    </row>
    <row r="564" spans="1:4">
      <c r="A564" s="43">
        <v>1</v>
      </c>
      <c r="B564" s="43">
        <v>62590</v>
      </c>
      <c r="C564" s="44">
        <v>44280.118750000001</v>
      </c>
      <c r="D564" s="43">
        <v>3.23</v>
      </c>
    </row>
    <row r="565" spans="1:4">
      <c r="A565" s="43">
        <v>0</v>
      </c>
      <c r="B565" s="43">
        <v>62590</v>
      </c>
      <c r="C565" s="44">
        <v>44280.411111111112</v>
      </c>
      <c r="D565" s="43">
        <v>4.67</v>
      </c>
    </row>
    <row r="566" spans="1:4">
      <c r="A566" s="43">
        <v>1</v>
      </c>
      <c r="B566" s="43">
        <v>62590</v>
      </c>
      <c r="C566" s="44">
        <v>44280.635416666664</v>
      </c>
      <c r="D566" s="43">
        <v>3.5</v>
      </c>
    </row>
    <row r="567" spans="1:4">
      <c r="A567" s="43">
        <v>0</v>
      </c>
      <c r="B567" s="43">
        <v>62590</v>
      </c>
      <c r="C567" s="44">
        <v>44280.888194444444</v>
      </c>
      <c r="D567" s="43">
        <v>5.1100000000000003</v>
      </c>
    </row>
    <row r="568" spans="1:4">
      <c r="A568" s="43">
        <v>1</v>
      </c>
      <c r="B568" s="43">
        <v>62590</v>
      </c>
      <c r="C568" s="44">
        <v>44281.15625</v>
      </c>
      <c r="D568" s="43">
        <v>2.59</v>
      </c>
    </row>
    <row r="569" spans="1:4">
      <c r="A569" s="43">
        <v>0</v>
      </c>
      <c r="B569" s="43">
        <v>62590</v>
      </c>
      <c r="C569" s="44">
        <v>44281.427083333336</v>
      </c>
      <c r="D569" s="43">
        <v>5.28</v>
      </c>
    </row>
    <row r="570" spans="1:4">
      <c r="A570" s="43">
        <v>1</v>
      </c>
      <c r="B570" s="43">
        <v>62590</v>
      </c>
      <c r="C570" s="44">
        <v>44281.665277777778</v>
      </c>
      <c r="D570" s="43">
        <v>2.81</v>
      </c>
    </row>
    <row r="571" spans="1:4">
      <c r="A571" s="43">
        <v>0</v>
      </c>
      <c r="B571" s="43">
        <v>62590</v>
      </c>
      <c r="C571" s="44">
        <v>44281.92083333333</v>
      </c>
      <c r="D571" s="43">
        <v>5.72</v>
      </c>
    </row>
    <row r="572" spans="1:4">
      <c r="A572" s="43">
        <v>1</v>
      </c>
      <c r="B572" s="43">
        <v>62590</v>
      </c>
      <c r="C572" s="44">
        <v>44282.179861111108</v>
      </c>
      <c r="D572" s="43">
        <v>1.96</v>
      </c>
    </row>
    <row r="573" spans="1:4">
      <c r="A573" s="43">
        <v>0</v>
      </c>
      <c r="B573" s="43">
        <v>62590</v>
      </c>
      <c r="C573" s="44">
        <v>44282.445138888892</v>
      </c>
      <c r="D573" s="43">
        <v>5.88</v>
      </c>
    </row>
    <row r="574" spans="1:4">
      <c r="A574" s="43">
        <v>1</v>
      </c>
      <c r="B574" s="43">
        <v>62590</v>
      </c>
      <c r="C574" s="44">
        <v>44282.688194444447</v>
      </c>
      <c r="D574" s="43">
        <v>2.09</v>
      </c>
    </row>
    <row r="575" spans="1:4">
      <c r="A575" s="43">
        <v>0</v>
      </c>
      <c r="B575" s="43">
        <v>62590</v>
      </c>
      <c r="C575" s="44">
        <v>44282.947222222225</v>
      </c>
      <c r="D575" s="43">
        <v>6.29</v>
      </c>
    </row>
    <row r="576" spans="1:4">
      <c r="A576" s="43">
        <v>1</v>
      </c>
      <c r="B576" s="43">
        <v>62590</v>
      </c>
      <c r="C576" s="44">
        <v>44283.20208333333</v>
      </c>
      <c r="D576" s="43">
        <v>1.4</v>
      </c>
    </row>
    <row r="577" spans="1:4">
      <c r="A577" s="43">
        <v>0</v>
      </c>
      <c r="B577" s="43">
        <v>62590</v>
      </c>
      <c r="C577" s="44">
        <v>44283.464583333334</v>
      </c>
      <c r="D577" s="43">
        <v>6.46</v>
      </c>
    </row>
    <row r="578" spans="1:4">
      <c r="A578" s="43">
        <v>1</v>
      </c>
      <c r="B578" s="43">
        <v>62590</v>
      </c>
      <c r="C578" s="44">
        <v>44283.711805555555</v>
      </c>
      <c r="D578" s="43">
        <v>1.42</v>
      </c>
    </row>
    <row r="579" spans="1:4">
      <c r="A579" s="43">
        <v>0</v>
      </c>
      <c r="B579" s="43">
        <v>62590</v>
      </c>
      <c r="C579" s="44">
        <v>44283.970833333333</v>
      </c>
      <c r="D579" s="43">
        <v>6.76</v>
      </c>
    </row>
    <row r="580" spans="1:4">
      <c r="A580" s="43">
        <v>1</v>
      </c>
      <c r="B580" s="43">
        <v>62590</v>
      </c>
      <c r="C580" s="44">
        <v>44284.223611111112</v>
      </c>
      <c r="D580" s="43">
        <v>0.95</v>
      </c>
    </row>
    <row r="581" spans="1:4">
      <c r="A581" s="43">
        <v>0</v>
      </c>
      <c r="B581" s="43">
        <v>62590</v>
      </c>
      <c r="C581" s="44">
        <v>44284.484722222223</v>
      </c>
      <c r="D581" s="43">
        <v>6.95</v>
      </c>
    </row>
    <row r="582" spans="1:4">
      <c r="A582" s="43">
        <v>1</v>
      </c>
      <c r="B582" s="43">
        <v>62590</v>
      </c>
      <c r="C582" s="44">
        <v>44284.734722222223</v>
      </c>
      <c r="D582" s="43">
        <v>0.88</v>
      </c>
    </row>
    <row r="583" spans="1:4">
      <c r="A583" s="43">
        <v>0</v>
      </c>
      <c r="B583" s="43">
        <v>62590</v>
      </c>
      <c r="C583" s="44">
        <v>44284.995138888888</v>
      </c>
      <c r="D583" s="43">
        <v>7.08</v>
      </c>
    </row>
    <row r="584" spans="1:4">
      <c r="A584" s="43">
        <v>1</v>
      </c>
      <c r="B584" s="43">
        <v>62590</v>
      </c>
      <c r="C584" s="44">
        <v>44285.245833333334</v>
      </c>
      <c r="D584" s="43">
        <v>0.68</v>
      </c>
    </row>
    <row r="585" spans="1:4">
      <c r="A585" s="43">
        <v>0</v>
      </c>
      <c r="B585" s="43">
        <v>62590</v>
      </c>
      <c r="C585" s="44">
        <v>44285.505555555559</v>
      </c>
      <c r="D585" s="43">
        <v>7.31</v>
      </c>
    </row>
    <row r="586" spans="1:4">
      <c r="A586" s="43">
        <v>1</v>
      </c>
      <c r="B586" s="43">
        <v>62590</v>
      </c>
      <c r="C586" s="44">
        <v>44285.758333333331</v>
      </c>
      <c r="D586" s="43">
        <v>0.53</v>
      </c>
    </row>
    <row r="587" spans="1:4">
      <c r="A587" s="43">
        <v>0</v>
      </c>
      <c r="B587" s="43">
        <v>62590</v>
      </c>
      <c r="C587" s="44">
        <v>44286.019444444442</v>
      </c>
      <c r="D587" s="43">
        <v>7.21</v>
      </c>
    </row>
    <row r="588" spans="1:4">
      <c r="A588" s="43">
        <v>1</v>
      </c>
      <c r="B588" s="43">
        <v>62590</v>
      </c>
      <c r="C588" s="44">
        <v>44286.268055555556</v>
      </c>
      <c r="D588" s="43">
        <v>0.6</v>
      </c>
    </row>
    <row r="589" spans="1:4">
      <c r="A589" s="43">
        <v>0</v>
      </c>
      <c r="B589" s="43">
        <v>62590</v>
      </c>
      <c r="C589" s="44">
        <v>44286.527083333334</v>
      </c>
      <c r="D589" s="43">
        <v>7.49</v>
      </c>
    </row>
    <row r="590" spans="1:4">
      <c r="A590" s="43">
        <v>1</v>
      </c>
      <c r="B590" s="43">
        <v>62590</v>
      </c>
      <c r="C590" s="44">
        <v>44286.78125</v>
      </c>
      <c r="D590" s="43">
        <v>0.44</v>
      </c>
    </row>
    <row r="591" spans="1:4">
      <c r="A591" s="43">
        <v>0</v>
      </c>
      <c r="B591" s="43">
        <v>62590</v>
      </c>
      <c r="C591" s="44">
        <v>44287.041666666664</v>
      </c>
      <c r="D591" s="43">
        <v>7.14</v>
      </c>
    </row>
    <row r="592" spans="1:4">
      <c r="A592" s="43">
        <v>1</v>
      </c>
      <c r="B592" s="43">
        <v>62590</v>
      </c>
      <c r="C592" s="44">
        <v>44287.290277777778</v>
      </c>
      <c r="D592" s="43">
        <v>0.75</v>
      </c>
    </row>
    <row r="593" spans="1:4">
      <c r="A593" s="43">
        <v>0</v>
      </c>
      <c r="B593" s="43">
        <v>62590</v>
      </c>
      <c r="C593" s="44">
        <v>44287.549305555556</v>
      </c>
      <c r="D593" s="43">
        <v>7.46</v>
      </c>
    </row>
    <row r="594" spans="1:4">
      <c r="A594" s="43">
        <v>1</v>
      </c>
      <c r="B594" s="43">
        <v>62590</v>
      </c>
      <c r="C594" s="44">
        <v>44287.805555555555</v>
      </c>
      <c r="D594" s="43">
        <v>0.59</v>
      </c>
    </row>
    <row r="595" spans="1:4">
      <c r="A595" s="43">
        <v>0</v>
      </c>
      <c r="B595" s="43">
        <v>62590</v>
      </c>
      <c r="C595" s="44">
        <v>44288.064583333333</v>
      </c>
      <c r="D595" s="43">
        <v>6.87</v>
      </c>
    </row>
    <row r="596" spans="1:4">
      <c r="A596" s="43">
        <v>1</v>
      </c>
      <c r="B596" s="43">
        <v>62590</v>
      </c>
      <c r="C596" s="44">
        <v>44288.3125</v>
      </c>
      <c r="D596" s="43">
        <v>1.0900000000000001</v>
      </c>
    </row>
    <row r="597" spans="1:4">
      <c r="A597" s="43">
        <v>0</v>
      </c>
      <c r="B597" s="43">
        <v>62590</v>
      </c>
      <c r="C597" s="44">
        <v>44288.570833333331</v>
      </c>
      <c r="D597" s="43">
        <v>7.22</v>
      </c>
    </row>
    <row r="598" spans="1:4">
      <c r="A598" s="43">
        <v>1</v>
      </c>
      <c r="B598" s="43">
        <v>62590</v>
      </c>
      <c r="C598" s="44">
        <v>44288.82916666667</v>
      </c>
      <c r="D598" s="43">
        <v>0.99</v>
      </c>
    </row>
    <row r="599" spans="1:4">
      <c r="A599" s="43">
        <v>0</v>
      </c>
      <c r="B599" s="43">
        <v>62590</v>
      </c>
      <c r="C599" s="44">
        <v>44289.086805555555</v>
      </c>
      <c r="D599" s="43">
        <v>6.41</v>
      </c>
    </row>
    <row r="600" spans="1:4">
      <c r="A600" s="43">
        <v>1</v>
      </c>
      <c r="B600" s="43">
        <v>62590</v>
      </c>
      <c r="C600" s="44">
        <v>44289.333333333336</v>
      </c>
      <c r="D600" s="43">
        <v>1.61</v>
      </c>
    </row>
    <row r="601" spans="1:4">
      <c r="A601" s="43">
        <v>0</v>
      </c>
      <c r="B601" s="43">
        <v>62590</v>
      </c>
      <c r="C601" s="44">
        <v>44289.592361111114</v>
      </c>
      <c r="D601" s="43">
        <v>6.79</v>
      </c>
    </row>
    <row r="602" spans="1:4">
      <c r="A602" s="43">
        <v>1</v>
      </c>
      <c r="B602" s="43">
        <v>62590</v>
      </c>
      <c r="C602" s="44">
        <v>44289.854166666664</v>
      </c>
      <c r="D602" s="43">
        <v>1.58</v>
      </c>
    </row>
    <row r="603" spans="1:4">
      <c r="A603" s="43">
        <v>0</v>
      </c>
      <c r="B603" s="43">
        <v>62590</v>
      </c>
      <c r="C603" s="44">
        <v>44290.109027777777</v>
      </c>
      <c r="D603" s="43">
        <v>5.83</v>
      </c>
    </row>
    <row r="604" spans="1:4">
      <c r="A604" s="43">
        <v>1</v>
      </c>
      <c r="B604" s="43">
        <v>62590</v>
      </c>
      <c r="C604" s="44">
        <v>44290.355555555558</v>
      </c>
      <c r="D604" s="43">
        <v>2.25</v>
      </c>
    </row>
    <row r="605" spans="1:4">
      <c r="A605" s="43">
        <v>0</v>
      </c>
      <c r="B605" s="43">
        <v>62590</v>
      </c>
      <c r="C605" s="44">
        <v>44290.614583333336</v>
      </c>
      <c r="D605" s="43">
        <v>6.21</v>
      </c>
    </row>
    <row r="606" spans="1:4">
      <c r="A606" s="43">
        <v>1</v>
      </c>
      <c r="B606" s="43">
        <v>62590</v>
      </c>
      <c r="C606" s="44">
        <v>44290.881944444445</v>
      </c>
      <c r="D606" s="43">
        <v>2.2799999999999998</v>
      </c>
    </row>
    <row r="607" spans="1:4">
      <c r="A607" s="43">
        <v>0</v>
      </c>
      <c r="B607" s="43">
        <v>62590</v>
      </c>
      <c r="C607" s="44">
        <v>44291.133333333331</v>
      </c>
      <c r="D607" s="43">
        <v>5.16</v>
      </c>
    </row>
    <row r="608" spans="1:4">
      <c r="A608" s="43">
        <v>1</v>
      </c>
      <c r="B608" s="43">
        <v>62590</v>
      </c>
      <c r="C608" s="44">
        <v>44291.378472222219</v>
      </c>
      <c r="D608" s="43">
        <v>2.95</v>
      </c>
    </row>
    <row r="609" spans="1:4">
      <c r="A609" s="43">
        <v>0</v>
      </c>
      <c r="B609" s="43">
        <v>62590</v>
      </c>
      <c r="C609" s="44">
        <v>44291.640972222223</v>
      </c>
      <c r="D609" s="43">
        <v>5.52</v>
      </c>
    </row>
    <row r="610" spans="1:4">
      <c r="A610" s="43">
        <v>1</v>
      </c>
      <c r="B610" s="43">
        <v>62590</v>
      </c>
      <c r="C610" s="44">
        <v>44291.92291666667</v>
      </c>
      <c r="D610" s="43">
        <v>2.99</v>
      </c>
    </row>
    <row r="611" spans="1:4">
      <c r="A611" s="43">
        <v>0</v>
      </c>
      <c r="B611" s="43">
        <v>62590</v>
      </c>
      <c r="C611" s="44">
        <v>44292.170138888891</v>
      </c>
      <c r="D611" s="43">
        <v>4.4800000000000004</v>
      </c>
    </row>
    <row r="612" spans="1:4">
      <c r="A612" s="43">
        <v>1</v>
      </c>
      <c r="B612" s="43">
        <v>62590</v>
      </c>
      <c r="C612" s="44">
        <v>44292.416666666664</v>
      </c>
      <c r="D612" s="43">
        <v>3.66</v>
      </c>
    </row>
    <row r="613" spans="1:4">
      <c r="A613" s="43">
        <v>0</v>
      </c>
      <c r="B613" s="43">
        <v>62590</v>
      </c>
      <c r="C613" s="44">
        <v>44292.696527777778</v>
      </c>
      <c r="D613" s="43">
        <v>4.84</v>
      </c>
    </row>
    <row r="614" spans="1:4">
      <c r="A614" s="43">
        <v>1</v>
      </c>
      <c r="B614" s="43">
        <v>62590</v>
      </c>
      <c r="C614" s="44">
        <v>44293.034722222219</v>
      </c>
      <c r="D614" s="43">
        <v>3.35</v>
      </c>
    </row>
    <row r="615" spans="1:4">
      <c r="A615" s="43">
        <v>0</v>
      </c>
      <c r="B615" s="43">
        <v>62590</v>
      </c>
      <c r="C615" s="44">
        <v>44293.366666666669</v>
      </c>
      <c r="D615" s="43">
        <v>4.42</v>
      </c>
    </row>
    <row r="616" spans="1:4">
      <c r="A616" s="43">
        <v>1</v>
      </c>
      <c r="B616" s="43">
        <v>62590</v>
      </c>
      <c r="C616" s="44">
        <v>44293.577777777777</v>
      </c>
      <c r="D616" s="43">
        <v>3.73</v>
      </c>
    </row>
    <row r="617" spans="1:4">
      <c r="A617" s="43">
        <v>0</v>
      </c>
      <c r="B617" s="43">
        <v>62590</v>
      </c>
      <c r="C617" s="44">
        <v>44293.84652777778</v>
      </c>
      <c r="D617" s="43">
        <v>4.84</v>
      </c>
    </row>
    <row r="618" spans="1:4">
      <c r="A618" s="43">
        <v>1</v>
      </c>
      <c r="B618" s="43">
        <v>62590</v>
      </c>
      <c r="C618" s="44">
        <v>44294.125694444447</v>
      </c>
      <c r="D618" s="43">
        <v>2.94</v>
      </c>
    </row>
    <row r="619" spans="1:4">
      <c r="A619" s="43">
        <v>0</v>
      </c>
      <c r="B619" s="43">
        <v>62590</v>
      </c>
      <c r="C619" s="44">
        <v>44294.407638888886</v>
      </c>
      <c r="D619" s="43">
        <v>5.04</v>
      </c>
    </row>
    <row r="620" spans="1:4">
      <c r="A620" s="43">
        <v>1</v>
      </c>
      <c r="B620" s="43">
        <v>62590</v>
      </c>
      <c r="C620" s="44">
        <v>44294.640277777777</v>
      </c>
      <c r="D620" s="43">
        <v>3.11</v>
      </c>
    </row>
    <row r="621" spans="1:4">
      <c r="A621" s="43">
        <v>0</v>
      </c>
      <c r="B621" s="43">
        <v>62590</v>
      </c>
      <c r="C621" s="44">
        <v>44294.9</v>
      </c>
      <c r="D621" s="43">
        <v>5.36</v>
      </c>
    </row>
    <row r="622" spans="1:4">
      <c r="A622" s="43">
        <v>1</v>
      </c>
      <c r="B622" s="43">
        <v>62590</v>
      </c>
      <c r="C622" s="44">
        <v>44295.160416666666</v>
      </c>
      <c r="D622" s="43">
        <v>2.39</v>
      </c>
    </row>
    <row r="623" spans="1:4">
      <c r="A623" s="43">
        <v>0</v>
      </c>
      <c r="B623" s="43">
        <v>62590</v>
      </c>
      <c r="C623" s="44">
        <v>44295.427777777775</v>
      </c>
      <c r="D623" s="43">
        <v>5.61</v>
      </c>
    </row>
    <row r="624" spans="1:4">
      <c r="A624" s="43">
        <v>1</v>
      </c>
      <c r="B624" s="43">
        <v>62590</v>
      </c>
      <c r="C624" s="44">
        <v>44295.669444444444</v>
      </c>
      <c r="D624" s="43">
        <v>2.4500000000000002</v>
      </c>
    </row>
    <row r="625" spans="1:4">
      <c r="A625" s="43">
        <v>0</v>
      </c>
      <c r="B625" s="43">
        <v>62590</v>
      </c>
      <c r="C625" s="44">
        <v>44295.927777777775</v>
      </c>
      <c r="D625" s="43">
        <v>5.84</v>
      </c>
    </row>
    <row r="626" spans="1:4">
      <c r="A626" s="43">
        <v>1</v>
      </c>
      <c r="B626" s="43">
        <v>62590</v>
      </c>
      <c r="C626" s="44">
        <v>44296.183333333334</v>
      </c>
      <c r="D626" s="43">
        <v>1.91</v>
      </c>
    </row>
    <row r="627" spans="1:4">
      <c r="A627" s="43">
        <v>0</v>
      </c>
      <c r="B627" s="43">
        <v>62590</v>
      </c>
      <c r="C627" s="44">
        <v>44296.445833333331</v>
      </c>
      <c r="D627" s="43">
        <v>6.09</v>
      </c>
    </row>
    <row r="628" spans="1:4">
      <c r="A628" s="43">
        <v>1</v>
      </c>
      <c r="B628" s="43">
        <v>62590</v>
      </c>
      <c r="C628" s="44">
        <v>44296.692361111112</v>
      </c>
      <c r="D628" s="43">
        <v>1.89</v>
      </c>
    </row>
    <row r="629" spans="1:4">
      <c r="A629" s="43">
        <v>0</v>
      </c>
      <c r="B629" s="43">
        <v>62590</v>
      </c>
      <c r="C629" s="44">
        <v>44296.95</v>
      </c>
      <c r="D629" s="43">
        <v>6.22</v>
      </c>
    </row>
    <row r="630" spans="1:4">
      <c r="A630" s="43">
        <v>1</v>
      </c>
      <c r="B630" s="43">
        <v>62590</v>
      </c>
      <c r="C630" s="44">
        <v>44297.203472222223</v>
      </c>
      <c r="D630" s="43">
        <v>1.57</v>
      </c>
    </row>
    <row r="631" spans="1:4">
      <c r="A631" s="43">
        <v>0</v>
      </c>
      <c r="B631" s="43">
        <v>62590</v>
      </c>
      <c r="C631" s="44">
        <v>44297.462500000001</v>
      </c>
      <c r="D631" s="43">
        <v>6.47</v>
      </c>
    </row>
    <row r="632" spans="1:4">
      <c r="A632" s="43">
        <v>1</v>
      </c>
      <c r="B632" s="43">
        <v>62590</v>
      </c>
      <c r="C632" s="44">
        <v>44297.713194444441</v>
      </c>
      <c r="D632" s="43">
        <v>1.46</v>
      </c>
    </row>
    <row r="633" spans="1:4">
      <c r="A633" s="43">
        <v>0</v>
      </c>
      <c r="B633" s="43">
        <v>62590</v>
      </c>
      <c r="C633" s="44">
        <v>44297.970833333333</v>
      </c>
      <c r="D633" s="43">
        <v>6.48</v>
      </c>
    </row>
    <row r="634" spans="1:4">
      <c r="A634" s="43">
        <v>1</v>
      </c>
      <c r="B634" s="43">
        <v>62590</v>
      </c>
      <c r="C634" s="44">
        <v>44298.222222222219</v>
      </c>
      <c r="D634" s="43">
        <v>1.35</v>
      </c>
    </row>
    <row r="635" spans="1:4">
      <c r="A635" s="43">
        <v>0</v>
      </c>
      <c r="B635" s="43">
        <v>62590</v>
      </c>
      <c r="C635" s="44">
        <v>44298.479166666664</v>
      </c>
      <c r="D635" s="43">
        <v>6.73</v>
      </c>
    </row>
    <row r="636" spans="1:4">
      <c r="A636" s="43">
        <v>1</v>
      </c>
      <c r="B636" s="43">
        <v>62590</v>
      </c>
      <c r="C636" s="44">
        <v>44298.731944444444</v>
      </c>
      <c r="D636" s="43">
        <v>1.19</v>
      </c>
    </row>
    <row r="637" spans="1:4">
      <c r="A637" s="43">
        <v>0</v>
      </c>
      <c r="B637" s="43">
        <v>62590</v>
      </c>
      <c r="C637" s="44">
        <v>44298.989583333336</v>
      </c>
      <c r="D637" s="43">
        <v>6.62</v>
      </c>
    </row>
    <row r="638" spans="1:4">
      <c r="A638" s="43">
        <v>1</v>
      </c>
      <c r="B638" s="43">
        <v>62590</v>
      </c>
      <c r="C638" s="44">
        <v>44299.239583333336</v>
      </c>
      <c r="D638" s="43">
        <v>1.26</v>
      </c>
    </row>
    <row r="639" spans="1:4">
      <c r="A639" s="43">
        <v>0</v>
      </c>
      <c r="B639" s="43">
        <v>62590</v>
      </c>
      <c r="C639" s="44">
        <v>44299.496527777781</v>
      </c>
      <c r="D639" s="43">
        <v>6.89</v>
      </c>
    </row>
    <row r="640" spans="1:4">
      <c r="A640" s="43">
        <v>1</v>
      </c>
      <c r="B640" s="43">
        <v>62590</v>
      </c>
      <c r="C640" s="44">
        <v>44299.750694444447</v>
      </c>
      <c r="D640" s="43">
        <v>1.06</v>
      </c>
    </row>
    <row r="641" spans="1:4">
      <c r="A641" s="43">
        <v>0</v>
      </c>
      <c r="B641" s="43">
        <v>62590</v>
      </c>
      <c r="C641" s="44">
        <v>44300.009027777778</v>
      </c>
      <c r="D641" s="43">
        <v>6.67</v>
      </c>
    </row>
    <row r="642" spans="1:4">
      <c r="A642" s="43">
        <v>1</v>
      </c>
      <c r="B642" s="43">
        <v>62590</v>
      </c>
      <c r="C642" s="44">
        <v>44300.257638888892</v>
      </c>
      <c r="D642" s="43">
        <v>1.28</v>
      </c>
    </row>
    <row r="643" spans="1:4">
      <c r="A643" s="43">
        <v>0</v>
      </c>
      <c r="B643" s="43">
        <v>62590</v>
      </c>
      <c r="C643" s="44">
        <v>44300.513194444444</v>
      </c>
      <c r="D643" s="43">
        <v>6.95</v>
      </c>
    </row>
    <row r="644" spans="1:4">
      <c r="A644" s="43">
        <v>1</v>
      </c>
      <c r="B644" s="43">
        <v>62590</v>
      </c>
      <c r="C644" s="44">
        <v>44300.768750000003</v>
      </c>
      <c r="D644" s="43">
        <v>1.06</v>
      </c>
    </row>
    <row r="645" spans="1:4">
      <c r="A645" s="43">
        <v>0</v>
      </c>
      <c r="B645" s="43">
        <v>62590</v>
      </c>
      <c r="C645" s="44">
        <v>44301.025694444441</v>
      </c>
      <c r="D645" s="43">
        <v>6.63</v>
      </c>
    </row>
    <row r="646" spans="1:4">
      <c r="A646" s="43">
        <v>1</v>
      </c>
      <c r="B646" s="43">
        <v>62590</v>
      </c>
      <c r="C646" s="44">
        <v>44301.272916666669</v>
      </c>
      <c r="D646" s="43">
        <v>1.38</v>
      </c>
    </row>
    <row r="647" spans="1:4">
      <c r="A647" s="43">
        <v>0</v>
      </c>
      <c r="B647" s="43">
        <v>62590</v>
      </c>
      <c r="C647" s="44">
        <v>44301.529861111114</v>
      </c>
      <c r="D647" s="43">
        <v>6.91</v>
      </c>
    </row>
    <row r="648" spans="1:4">
      <c r="A648" s="43">
        <v>1</v>
      </c>
      <c r="B648" s="43">
        <v>62590</v>
      </c>
      <c r="C648" s="44">
        <v>44301.785416666666</v>
      </c>
      <c r="D648" s="43">
        <v>1.1599999999999999</v>
      </c>
    </row>
    <row r="649" spans="1:4">
      <c r="A649" s="43">
        <v>0</v>
      </c>
      <c r="B649" s="43">
        <v>62590</v>
      </c>
      <c r="C649" s="44">
        <v>44302.042361111111</v>
      </c>
      <c r="D649" s="43">
        <v>6.5</v>
      </c>
    </row>
    <row r="650" spans="1:4">
      <c r="A650" s="43">
        <v>1</v>
      </c>
      <c r="B650" s="43">
        <v>62590</v>
      </c>
      <c r="C650" s="44">
        <v>44302.288888888892</v>
      </c>
      <c r="D650" s="43">
        <v>1.55</v>
      </c>
    </row>
    <row r="651" spans="1:4">
      <c r="A651" s="43">
        <v>0</v>
      </c>
      <c r="B651" s="43">
        <v>62590</v>
      </c>
      <c r="C651" s="44">
        <v>44302.54583333333</v>
      </c>
      <c r="D651" s="43">
        <v>6.78</v>
      </c>
    </row>
    <row r="652" spans="1:4">
      <c r="A652" s="43">
        <v>1</v>
      </c>
      <c r="B652" s="43">
        <v>62590</v>
      </c>
      <c r="C652" s="44">
        <v>44302.802083333336</v>
      </c>
      <c r="D652" s="43">
        <v>1.34</v>
      </c>
    </row>
    <row r="653" spans="1:4">
      <c r="A653" s="43">
        <v>0</v>
      </c>
      <c r="B653" s="43">
        <v>62590</v>
      </c>
      <c r="C653" s="44">
        <v>44303.059027777781</v>
      </c>
      <c r="D653" s="43">
        <v>6.3</v>
      </c>
    </row>
    <row r="654" spans="1:4">
      <c r="A654" s="43">
        <v>1</v>
      </c>
      <c r="B654" s="43">
        <v>62590</v>
      </c>
      <c r="C654" s="44">
        <v>44303.304166666669</v>
      </c>
      <c r="D654" s="43">
        <v>1.78</v>
      </c>
    </row>
    <row r="655" spans="1:4">
      <c r="A655" s="43">
        <v>0</v>
      </c>
      <c r="B655" s="43">
        <v>62590</v>
      </c>
      <c r="C655" s="44">
        <v>44303.561805555553</v>
      </c>
      <c r="D655" s="43">
        <v>6.57</v>
      </c>
    </row>
    <row r="656" spans="1:4">
      <c r="A656" s="43">
        <v>1</v>
      </c>
      <c r="B656" s="43">
        <v>62590</v>
      </c>
      <c r="C656" s="44">
        <v>44303.818749999999</v>
      </c>
      <c r="D656" s="43">
        <v>1.6</v>
      </c>
    </row>
    <row r="657" spans="1:4">
      <c r="A657" s="43">
        <v>0</v>
      </c>
      <c r="B657" s="43">
        <v>62590</v>
      </c>
      <c r="C657" s="44">
        <v>44304.074999999997</v>
      </c>
      <c r="D657" s="43">
        <v>6.01</v>
      </c>
    </row>
    <row r="658" spans="1:4">
      <c r="A658" s="43">
        <v>1</v>
      </c>
      <c r="B658" s="43">
        <v>62590</v>
      </c>
      <c r="C658" s="44">
        <v>44304.320138888892</v>
      </c>
      <c r="D658" s="43">
        <v>2.09</v>
      </c>
    </row>
    <row r="659" spans="1:4">
      <c r="A659" s="43">
        <v>0</v>
      </c>
      <c r="B659" s="43">
        <v>62590</v>
      </c>
      <c r="C659" s="44">
        <v>44304.577777777777</v>
      </c>
      <c r="D659" s="43">
        <v>6.27</v>
      </c>
    </row>
    <row r="660" spans="1:4">
      <c r="A660" s="43">
        <v>1</v>
      </c>
      <c r="B660" s="43">
        <v>62590</v>
      </c>
      <c r="C660" s="44">
        <v>44304.836111111108</v>
      </c>
      <c r="D660" s="43">
        <v>1.95</v>
      </c>
    </row>
    <row r="661" spans="1:4">
      <c r="A661" s="43">
        <v>0</v>
      </c>
      <c r="B661" s="43">
        <v>62590</v>
      </c>
      <c r="C661" s="44">
        <v>44305.092361111114</v>
      </c>
      <c r="D661" s="43">
        <v>5.64</v>
      </c>
    </row>
    <row r="662" spans="1:4">
      <c r="A662" s="43">
        <v>1</v>
      </c>
      <c r="B662" s="43">
        <v>62590</v>
      </c>
      <c r="C662" s="44">
        <v>44305.335416666669</v>
      </c>
      <c r="D662" s="43">
        <v>2.48</v>
      </c>
    </row>
    <row r="663" spans="1:4">
      <c r="A663" s="43">
        <v>0</v>
      </c>
      <c r="B663" s="43">
        <v>62590</v>
      </c>
      <c r="C663" s="44">
        <v>44305.595138888886</v>
      </c>
      <c r="D663" s="43">
        <v>5.89</v>
      </c>
    </row>
    <row r="664" spans="1:4">
      <c r="A664" s="43">
        <v>1</v>
      </c>
      <c r="B664" s="43">
        <v>62590</v>
      </c>
      <c r="C664" s="44">
        <v>44305.856944444444</v>
      </c>
      <c r="D664" s="43">
        <v>2.37</v>
      </c>
    </row>
    <row r="665" spans="1:4">
      <c r="A665" s="43">
        <v>0</v>
      </c>
      <c r="B665" s="43">
        <v>62590</v>
      </c>
      <c r="C665" s="44">
        <v>44306.111111111109</v>
      </c>
      <c r="D665" s="43">
        <v>5.19</v>
      </c>
    </row>
    <row r="666" spans="1:4">
      <c r="A666" s="43">
        <v>1</v>
      </c>
      <c r="B666" s="43">
        <v>62590</v>
      </c>
      <c r="C666" s="44">
        <v>44306.353472222225</v>
      </c>
      <c r="D666" s="43">
        <v>2.93</v>
      </c>
    </row>
    <row r="667" spans="1:4">
      <c r="A667" s="43">
        <v>0</v>
      </c>
      <c r="B667" s="43">
        <v>62590</v>
      </c>
      <c r="C667" s="44">
        <v>44306.615277777775</v>
      </c>
      <c r="D667" s="43">
        <v>5.44</v>
      </c>
    </row>
    <row r="668" spans="1:4">
      <c r="A668" s="43">
        <v>1</v>
      </c>
      <c r="B668" s="43">
        <v>62590</v>
      </c>
      <c r="C668" s="44">
        <v>44306.884722222225</v>
      </c>
      <c r="D668" s="43">
        <v>2.85</v>
      </c>
    </row>
    <row r="669" spans="1:4">
      <c r="A669" s="43">
        <v>0</v>
      </c>
      <c r="B669" s="43">
        <v>62590</v>
      </c>
      <c r="C669" s="44">
        <v>44307.136111111111</v>
      </c>
      <c r="D669" s="43">
        <v>4.68</v>
      </c>
    </row>
    <row r="670" spans="1:4">
      <c r="A670" s="43">
        <v>1</v>
      </c>
      <c r="B670" s="43">
        <v>62590</v>
      </c>
      <c r="C670" s="44">
        <v>44307.375694444447</v>
      </c>
      <c r="D670" s="43">
        <v>3.44</v>
      </c>
    </row>
    <row r="671" spans="1:4">
      <c r="A671" s="43">
        <v>0</v>
      </c>
      <c r="B671" s="43">
        <v>62590</v>
      </c>
      <c r="C671" s="44">
        <v>44307.645833333336</v>
      </c>
      <c r="D671" s="43">
        <v>4.92</v>
      </c>
    </row>
    <row r="672" spans="1:4">
      <c r="A672" s="43">
        <v>1</v>
      </c>
      <c r="B672" s="43">
        <v>62590</v>
      </c>
      <c r="C672" s="44">
        <v>44307.940972222219</v>
      </c>
      <c r="D672" s="43">
        <v>3.33</v>
      </c>
    </row>
    <row r="673" spans="1:4">
      <c r="A673" s="43">
        <v>0</v>
      </c>
      <c r="B673" s="43">
        <v>62590</v>
      </c>
      <c r="C673" s="44">
        <v>44308.229861111111</v>
      </c>
      <c r="D673" s="43">
        <v>4.22</v>
      </c>
    </row>
    <row r="674" spans="1:4">
      <c r="A674" s="43">
        <v>1</v>
      </c>
      <c r="B674" s="43">
        <v>62590</v>
      </c>
      <c r="C674" s="44">
        <v>44308.504166666666</v>
      </c>
      <c r="D674" s="43">
        <v>3.9</v>
      </c>
    </row>
    <row r="675" spans="1:4">
      <c r="A675" s="43">
        <v>0</v>
      </c>
      <c r="B675" s="43">
        <v>62590</v>
      </c>
      <c r="C675" s="44">
        <v>44308.776388888888</v>
      </c>
      <c r="D675" s="43">
        <v>4.59</v>
      </c>
    </row>
    <row r="676" spans="1:4">
      <c r="A676" s="43">
        <v>1</v>
      </c>
      <c r="B676" s="43">
        <v>62590</v>
      </c>
      <c r="C676" s="44">
        <v>44309.072222222225</v>
      </c>
      <c r="D676" s="43">
        <v>3.23</v>
      </c>
    </row>
    <row r="677" spans="1:4">
      <c r="A677" s="43">
        <v>0</v>
      </c>
      <c r="B677" s="43">
        <v>62590</v>
      </c>
      <c r="C677" s="44">
        <v>44309.364583333336</v>
      </c>
      <c r="D677" s="43">
        <v>4.67</v>
      </c>
    </row>
    <row r="678" spans="1:4">
      <c r="A678" s="43">
        <v>1</v>
      </c>
      <c r="B678" s="43">
        <v>62590</v>
      </c>
      <c r="C678" s="44">
        <v>44309.603472222225</v>
      </c>
      <c r="D678" s="43">
        <v>3.4</v>
      </c>
    </row>
    <row r="679" spans="1:4">
      <c r="A679" s="43">
        <v>0</v>
      </c>
      <c r="B679" s="43">
        <v>62590</v>
      </c>
      <c r="C679" s="44">
        <v>44309.859027777777</v>
      </c>
      <c r="D679" s="43">
        <v>5.01</v>
      </c>
    </row>
    <row r="680" spans="1:4">
      <c r="A680" s="43">
        <v>1</v>
      </c>
      <c r="B680" s="43">
        <v>62590</v>
      </c>
      <c r="C680" s="44">
        <v>44310.123611111114</v>
      </c>
      <c r="D680" s="43">
        <v>2.7</v>
      </c>
    </row>
    <row r="681" spans="1:4">
      <c r="A681" s="43">
        <v>0</v>
      </c>
      <c r="B681" s="43">
        <v>62590</v>
      </c>
      <c r="C681" s="44">
        <v>44310.394444444442</v>
      </c>
      <c r="D681" s="43">
        <v>5.3</v>
      </c>
    </row>
    <row r="682" spans="1:4">
      <c r="A682" s="43">
        <v>1</v>
      </c>
      <c r="B682" s="43">
        <v>62590</v>
      </c>
      <c r="C682" s="44">
        <v>44310.640277777777</v>
      </c>
      <c r="D682" s="43">
        <v>2.68</v>
      </c>
    </row>
    <row r="683" spans="1:4">
      <c r="A683" s="43">
        <v>0</v>
      </c>
      <c r="B683" s="43">
        <v>62590</v>
      </c>
      <c r="C683" s="44">
        <v>44310.897222222222</v>
      </c>
      <c r="D683" s="43">
        <v>5.6</v>
      </c>
    </row>
    <row r="684" spans="1:4">
      <c r="A684" s="43">
        <v>1</v>
      </c>
      <c r="B684" s="43">
        <v>62590</v>
      </c>
      <c r="C684" s="44">
        <v>44311.154166666667</v>
      </c>
      <c r="D684" s="43">
        <v>2.12</v>
      </c>
    </row>
    <row r="685" spans="1:4">
      <c r="A685" s="43">
        <v>0</v>
      </c>
      <c r="B685" s="43">
        <v>62590</v>
      </c>
      <c r="C685" s="44">
        <v>44311.416666666664</v>
      </c>
      <c r="D685" s="43">
        <v>5.95</v>
      </c>
    </row>
    <row r="686" spans="1:4">
      <c r="A686" s="43">
        <v>1</v>
      </c>
      <c r="B686" s="43">
        <v>62590</v>
      </c>
      <c r="C686" s="44">
        <v>44311.667361111111</v>
      </c>
      <c r="D686" s="43">
        <v>1.93</v>
      </c>
    </row>
    <row r="687" spans="1:4">
      <c r="A687" s="43">
        <v>0</v>
      </c>
      <c r="B687" s="43">
        <v>62590</v>
      </c>
      <c r="C687" s="44">
        <v>44311.927083333336</v>
      </c>
      <c r="D687" s="43">
        <v>6.17</v>
      </c>
    </row>
    <row r="688" spans="1:4">
      <c r="A688" s="43">
        <v>1</v>
      </c>
      <c r="B688" s="43">
        <v>62590</v>
      </c>
      <c r="C688" s="44">
        <v>44312.179166666669</v>
      </c>
      <c r="D688" s="43">
        <v>1.6</v>
      </c>
    </row>
    <row r="689" spans="1:4">
      <c r="A689" s="43">
        <v>0</v>
      </c>
      <c r="B689" s="43">
        <v>62590</v>
      </c>
      <c r="C689" s="44">
        <v>44312.438194444447</v>
      </c>
      <c r="D689" s="43">
        <v>6.55</v>
      </c>
    </row>
    <row r="690" spans="1:4">
      <c r="A690" s="43">
        <v>1</v>
      </c>
      <c r="B690" s="43">
        <v>62590</v>
      </c>
      <c r="C690" s="44">
        <v>44312.693055555559</v>
      </c>
      <c r="D690" s="43">
        <v>1.25</v>
      </c>
    </row>
    <row r="691" spans="1:4">
      <c r="A691" s="43">
        <v>0</v>
      </c>
      <c r="B691" s="43">
        <v>62590</v>
      </c>
      <c r="C691" s="44">
        <v>44312.952777777777</v>
      </c>
      <c r="D691" s="43">
        <v>6.62</v>
      </c>
    </row>
    <row r="692" spans="1:4">
      <c r="A692" s="43">
        <v>1</v>
      </c>
      <c r="B692" s="43">
        <v>62590</v>
      </c>
      <c r="C692" s="44">
        <v>44313.20416666667</v>
      </c>
      <c r="D692" s="43">
        <v>1.18</v>
      </c>
    </row>
    <row r="693" spans="1:4">
      <c r="A693" s="43">
        <v>0</v>
      </c>
      <c r="B693" s="43">
        <v>62590</v>
      </c>
      <c r="C693" s="44">
        <v>44313.461111111108</v>
      </c>
      <c r="D693" s="43">
        <v>7.04</v>
      </c>
    </row>
    <row r="694" spans="1:4">
      <c r="A694" s="43">
        <v>1</v>
      </c>
      <c r="B694" s="43">
        <v>62590</v>
      </c>
      <c r="C694" s="44">
        <v>44313.71875</v>
      </c>
      <c r="D694" s="43">
        <v>0.73</v>
      </c>
    </row>
    <row r="695" spans="1:4">
      <c r="A695" s="43">
        <v>0</v>
      </c>
      <c r="B695" s="43">
        <v>62590</v>
      </c>
      <c r="C695" s="44">
        <v>44313.979166666664</v>
      </c>
      <c r="D695" s="43">
        <v>6.92</v>
      </c>
    </row>
    <row r="696" spans="1:4">
      <c r="A696" s="43">
        <v>1</v>
      </c>
      <c r="B696" s="43">
        <v>62590</v>
      </c>
      <c r="C696" s="44">
        <v>44314.228472222225</v>
      </c>
      <c r="D696" s="43">
        <v>0.93</v>
      </c>
    </row>
    <row r="697" spans="1:4">
      <c r="A697" s="43">
        <v>0</v>
      </c>
      <c r="B697" s="43">
        <v>62590</v>
      </c>
      <c r="C697" s="44">
        <v>44314.48541666667</v>
      </c>
      <c r="D697" s="43">
        <v>7.37</v>
      </c>
    </row>
    <row r="698" spans="1:4">
      <c r="A698" s="43">
        <v>1</v>
      </c>
      <c r="B698" s="43">
        <v>62590</v>
      </c>
      <c r="C698" s="44">
        <v>44314.743055555555</v>
      </c>
      <c r="D698" s="43">
        <v>0.43</v>
      </c>
    </row>
    <row r="699" spans="1:4">
      <c r="A699" s="43">
        <v>0</v>
      </c>
      <c r="B699" s="43">
        <v>62590</v>
      </c>
      <c r="C699" s="44">
        <v>44315.004166666666</v>
      </c>
      <c r="D699" s="43">
        <v>7.02</v>
      </c>
    </row>
    <row r="700" spans="1:4">
      <c r="A700" s="43">
        <v>1</v>
      </c>
      <c r="B700" s="43">
        <v>62590</v>
      </c>
      <c r="C700" s="44">
        <v>44315.251388888886</v>
      </c>
      <c r="D700" s="43">
        <v>0.86</v>
      </c>
    </row>
    <row r="701" spans="1:4">
      <c r="A701" s="43">
        <v>0</v>
      </c>
      <c r="B701" s="43">
        <v>62590</v>
      </c>
      <c r="C701" s="44">
        <v>44315.509027777778</v>
      </c>
      <c r="D701" s="43">
        <v>7.49</v>
      </c>
    </row>
    <row r="702" spans="1:4">
      <c r="A702" s="43">
        <v>1</v>
      </c>
      <c r="B702" s="43">
        <v>62590</v>
      </c>
      <c r="C702" s="44">
        <v>44315.768055555556</v>
      </c>
      <c r="D702" s="43">
        <v>0.39</v>
      </c>
    </row>
    <row r="703" spans="1:4">
      <c r="A703" s="43">
        <v>0</v>
      </c>
      <c r="B703" s="43">
        <v>62590</v>
      </c>
      <c r="C703" s="44">
        <v>44316.029166666667</v>
      </c>
      <c r="D703" s="43">
        <v>6.92</v>
      </c>
    </row>
    <row r="704" spans="1:4">
      <c r="A704" s="43">
        <v>1</v>
      </c>
      <c r="B704" s="43">
        <v>62590</v>
      </c>
      <c r="C704" s="44">
        <v>44316.275694444441</v>
      </c>
      <c r="D704" s="43">
        <v>1</v>
      </c>
    </row>
    <row r="705" spans="1:4">
      <c r="A705" s="43">
        <v>0</v>
      </c>
      <c r="B705" s="43">
        <v>62590</v>
      </c>
      <c r="C705" s="44">
        <v>44316.532638888886</v>
      </c>
      <c r="D705" s="43">
        <v>7.39</v>
      </c>
    </row>
    <row r="706" spans="1:4">
      <c r="A706" s="43">
        <v>1</v>
      </c>
      <c r="B706" s="43">
        <v>62590</v>
      </c>
      <c r="C706" s="44">
        <v>44316.793055555558</v>
      </c>
      <c r="D706" s="43">
        <v>0.61</v>
      </c>
    </row>
    <row r="707" spans="1:4">
      <c r="A707" s="43">
        <v>0</v>
      </c>
      <c r="B707" s="43">
        <v>62590</v>
      </c>
      <c r="C707" s="44">
        <v>44317.052777777775</v>
      </c>
      <c r="D707" s="43">
        <v>6.63</v>
      </c>
    </row>
    <row r="708" spans="1:4">
      <c r="A708" s="43">
        <v>1</v>
      </c>
      <c r="B708" s="43">
        <v>62590</v>
      </c>
      <c r="C708" s="44">
        <v>44317.299305555556</v>
      </c>
      <c r="D708" s="43">
        <v>1.33</v>
      </c>
    </row>
    <row r="709" spans="1:4">
      <c r="A709" s="43">
        <v>0</v>
      </c>
      <c r="B709" s="43">
        <v>62590</v>
      </c>
      <c r="C709" s="44">
        <v>44317.556944444441</v>
      </c>
      <c r="D709" s="43">
        <v>7.08</v>
      </c>
    </row>
    <row r="710" spans="1:4">
      <c r="A710" s="43">
        <v>1</v>
      </c>
      <c r="B710" s="43">
        <v>62590</v>
      </c>
      <c r="C710" s="44">
        <v>44317.818055555559</v>
      </c>
      <c r="D710" s="43">
        <v>1.04</v>
      </c>
    </row>
    <row r="711" spans="1:4">
      <c r="A711" s="43">
        <v>0</v>
      </c>
      <c r="B711" s="43">
        <v>62590</v>
      </c>
      <c r="C711" s="44">
        <v>44318.077777777777</v>
      </c>
      <c r="D711" s="43">
        <v>6.19</v>
      </c>
    </row>
    <row r="712" spans="1:4">
      <c r="A712" s="43">
        <v>1</v>
      </c>
      <c r="B712" s="43">
        <v>62590</v>
      </c>
      <c r="C712" s="44">
        <v>44318.322916666664</v>
      </c>
      <c r="D712" s="43">
        <v>1.82</v>
      </c>
    </row>
    <row r="713" spans="1:4">
      <c r="A713" s="43">
        <v>0</v>
      </c>
      <c r="B713" s="43">
        <v>62590</v>
      </c>
      <c r="C713" s="44">
        <v>44318.581944444442</v>
      </c>
      <c r="D713" s="43">
        <v>6.59</v>
      </c>
    </row>
    <row r="714" spans="1:4">
      <c r="A714" s="43">
        <v>1</v>
      </c>
      <c r="B714" s="43">
        <v>62590</v>
      </c>
      <c r="C714" s="44">
        <v>44318.844444444447</v>
      </c>
      <c r="D714" s="43">
        <v>1.63</v>
      </c>
    </row>
    <row r="715" spans="1:4">
      <c r="A715" s="43">
        <v>0</v>
      </c>
      <c r="B715" s="43">
        <v>62590</v>
      </c>
      <c r="C715" s="44">
        <v>44319.102777777778</v>
      </c>
      <c r="D715" s="43">
        <v>5.65</v>
      </c>
    </row>
    <row r="716" spans="1:4">
      <c r="A716" s="43">
        <v>1</v>
      </c>
      <c r="B716" s="43">
        <v>62590</v>
      </c>
      <c r="C716" s="44">
        <v>44319.347916666666</v>
      </c>
      <c r="D716" s="43">
        <v>2.41</v>
      </c>
    </row>
    <row r="717" spans="1:4">
      <c r="A717" s="43">
        <v>0</v>
      </c>
      <c r="B717" s="43">
        <v>62590</v>
      </c>
      <c r="C717" s="44">
        <v>44319.606944444444</v>
      </c>
      <c r="D717" s="43">
        <v>5.99</v>
      </c>
    </row>
    <row r="718" spans="1:4">
      <c r="A718" s="43">
        <v>1</v>
      </c>
      <c r="B718" s="43">
        <v>62590</v>
      </c>
      <c r="C718" s="44">
        <v>44319.874305555553</v>
      </c>
      <c r="D718" s="43">
        <v>2.29</v>
      </c>
    </row>
    <row r="719" spans="1:4">
      <c r="A719" s="43">
        <v>0</v>
      </c>
      <c r="B719" s="43">
        <v>62590</v>
      </c>
      <c r="C719" s="44">
        <v>44320.131944444445</v>
      </c>
      <c r="D719" s="43">
        <v>5.07</v>
      </c>
    </row>
    <row r="720" spans="1:4">
      <c r="A720" s="43">
        <v>1</v>
      </c>
      <c r="B720" s="43">
        <v>62590</v>
      </c>
      <c r="C720" s="44">
        <v>44320.377083333333</v>
      </c>
      <c r="D720" s="43">
        <v>3.04</v>
      </c>
    </row>
    <row r="721" spans="1:4">
      <c r="A721" s="43">
        <v>0</v>
      </c>
      <c r="B721" s="43">
        <v>62590</v>
      </c>
      <c r="C721" s="44">
        <v>44320.638888888891</v>
      </c>
      <c r="D721" s="43">
        <v>5.32</v>
      </c>
    </row>
    <row r="722" spans="1:4">
      <c r="A722" s="43">
        <v>1</v>
      </c>
      <c r="B722" s="43">
        <v>62590</v>
      </c>
      <c r="C722" s="44">
        <v>44320.918055555558</v>
      </c>
      <c r="D722" s="43">
        <v>2.92</v>
      </c>
    </row>
    <row r="723" spans="1:4">
      <c r="A723" s="43">
        <v>0</v>
      </c>
      <c r="B723" s="43">
        <v>62590</v>
      </c>
      <c r="C723" s="44">
        <v>44321.186805555553</v>
      </c>
      <c r="D723" s="43">
        <v>4.55</v>
      </c>
    </row>
    <row r="724" spans="1:4">
      <c r="A724" s="43">
        <v>1</v>
      </c>
      <c r="B724" s="43">
        <v>62590</v>
      </c>
      <c r="C724" s="44">
        <v>44321.443749999999</v>
      </c>
      <c r="D724" s="43">
        <v>3.59</v>
      </c>
    </row>
    <row r="725" spans="1:4">
      <c r="A725" s="43">
        <v>0</v>
      </c>
      <c r="B725" s="43">
        <v>62590</v>
      </c>
      <c r="C725" s="44">
        <v>44321.709722222222</v>
      </c>
      <c r="D725" s="43">
        <v>4.75</v>
      </c>
    </row>
    <row r="726" spans="1:4">
      <c r="A726" s="43">
        <v>1</v>
      </c>
      <c r="B726" s="43">
        <v>62590</v>
      </c>
      <c r="C726" s="44">
        <v>44322.01458333333</v>
      </c>
      <c r="D726" s="43">
        <v>3.21</v>
      </c>
    </row>
    <row r="727" spans="1:4">
      <c r="A727" s="43">
        <v>0</v>
      </c>
      <c r="B727" s="43">
        <v>62590</v>
      </c>
      <c r="C727" s="44">
        <v>44322.31527777778</v>
      </c>
      <c r="D727" s="43">
        <v>4.58</v>
      </c>
    </row>
    <row r="728" spans="1:4">
      <c r="A728" s="43">
        <v>1</v>
      </c>
      <c r="B728" s="43">
        <v>62590</v>
      </c>
      <c r="C728" s="44">
        <v>44322.559027777781</v>
      </c>
      <c r="D728" s="43">
        <v>3.49</v>
      </c>
    </row>
    <row r="729" spans="1:4">
      <c r="A729" s="43">
        <v>0</v>
      </c>
      <c r="B729" s="43">
        <v>62590</v>
      </c>
      <c r="C729" s="44">
        <v>44322.820138888892</v>
      </c>
      <c r="D729" s="43">
        <v>4.76</v>
      </c>
    </row>
    <row r="730" spans="1:4">
      <c r="A730" s="43">
        <v>1</v>
      </c>
      <c r="B730" s="43">
        <v>62590</v>
      </c>
      <c r="C730" s="44">
        <v>44323.089583333334</v>
      </c>
      <c r="D730" s="43">
        <v>2.98</v>
      </c>
    </row>
    <row r="731" spans="1:4">
      <c r="A731" s="43">
        <v>0</v>
      </c>
      <c r="B731" s="43">
        <v>62590</v>
      </c>
      <c r="C731" s="44">
        <v>44323.371527777781</v>
      </c>
      <c r="D731" s="43">
        <v>5.0599999999999996</v>
      </c>
    </row>
    <row r="732" spans="1:4">
      <c r="A732" s="43">
        <v>1</v>
      </c>
      <c r="B732" s="43">
        <v>62590</v>
      </c>
      <c r="C732" s="44">
        <v>44323.615277777775</v>
      </c>
      <c r="D732" s="43">
        <v>2.98</v>
      </c>
    </row>
    <row r="733" spans="1:4">
      <c r="A733" s="43">
        <v>0</v>
      </c>
      <c r="B733" s="43">
        <v>62590</v>
      </c>
      <c r="C733" s="44">
        <v>44323.875</v>
      </c>
      <c r="D733" s="43">
        <v>5.14</v>
      </c>
    </row>
    <row r="734" spans="1:4">
      <c r="A734" s="43">
        <v>1</v>
      </c>
      <c r="B734" s="43">
        <v>62590</v>
      </c>
      <c r="C734" s="44">
        <v>44324.131249999999</v>
      </c>
      <c r="D734" s="43">
        <v>2.6</v>
      </c>
    </row>
    <row r="735" spans="1:4">
      <c r="A735" s="43">
        <v>0</v>
      </c>
      <c r="B735" s="43">
        <v>62590</v>
      </c>
      <c r="C735" s="44">
        <v>44324.397916666669</v>
      </c>
      <c r="D735" s="43">
        <v>5.55</v>
      </c>
    </row>
    <row r="736" spans="1:4">
      <c r="A736" s="43">
        <v>1</v>
      </c>
      <c r="B736" s="43">
        <v>62590</v>
      </c>
      <c r="C736" s="44">
        <v>44324.647916666669</v>
      </c>
      <c r="D736" s="43">
        <v>2.4300000000000002</v>
      </c>
    </row>
    <row r="737" spans="1:4">
      <c r="A737" s="43">
        <v>0</v>
      </c>
      <c r="B737" s="43">
        <v>62590</v>
      </c>
      <c r="C737" s="44">
        <v>44324.90625</v>
      </c>
      <c r="D737" s="43">
        <v>5.55</v>
      </c>
    </row>
    <row r="738" spans="1:4">
      <c r="A738" s="43">
        <v>1</v>
      </c>
      <c r="B738" s="43">
        <v>62590</v>
      </c>
      <c r="C738" s="44">
        <v>44325.158333333333</v>
      </c>
      <c r="D738" s="43">
        <v>2.23</v>
      </c>
    </row>
    <row r="739" spans="1:4">
      <c r="A739" s="43">
        <v>0</v>
      </c>
      <c r="B739" s="43">
        <v>62590</v>
      </c>
      <c r="C739" s="44">
        <v>44325.418055555558</v>
      </c>
      <c r="D739" s="43">
        <v>5.96</v>
      </c>
    </row>
    <row r="740" spans="1:4">
      <c r="A740" s="43">
        <v>1</v>
      </c>
      <c r="B740" s="43">
        <v>62590</v>
      </c>
      <c r="C740" s="44">
        <v>44325.672222222223</v>
      </c>
      <c r="D740" s="43">
        <v>1.96</v>
      </c>
    </row>
    <row r="741" spans="1:4">
      <c r="A741" s="43">
        <v>0</v>
      </c>
      <c r="B741" s="43">
        <v>62590</v>
      </c>
      <c r="C741" s="44">
        <v>44325.930555555555</v>
      </c>
      <c r="D741" s="43">
        <v>5.89</v>
      </c>
    </row>
    <row r="742" spans="1:4">
      <c r="A742" s="43">
        <v>1</v>
      </c>
      <c r="B742" s="43">
        <v>62590</v>
      </c>
      <c r="C742" s="44">
        <v>44326.181250000001</v>
      </c>
      <c r="D742" s="43">
        <v>1.95</v>
      </c>
    </row>
    <row r="743" spans="1:4">
      <c r="A743" s="43">
        <v>0</v>
      </c>
      <c r="B743" s="43">
        <v>62590</v>
      </c>
      <c r="C743" s="44">
        <v>44326.4375</v>
      </c>
      <c r="D743" s="43">
        <v>6.29</v>
      </c>
    </row>
    <row r="744" spans="1:4">
      <c r="A744" s="43">
        <v>1</v>
      </c>
      <c r="B744" s="43">
        <v>62590</v>
      </c>
      <c r="C744" s="44">
        <v>44326.694444444445</v>
      </c>
      <c r="D744" s="43">
        <v>1.6</v>
      </c>
    </row>
    <row r="745" spans="1:4">
      <c r="A745" s="43">
        <v>0</v>
      </c>
      <c r="B745" s="43">
        <v>62590</v>
      </c>
      <c r="C745" s="44">
        <v>44326.95208333333</v>
      </c>
      <c r="D745" s="43">
        <v>6.13</v>
      </c>
    </row>
    <row r="746" spans="1:4">
      <c r="A746" s="43">
        <v>1</v>
      </c>
      <c r="B746" s="43">
        <v>62590</v>
      </c>
      <c r="C746" s="44">
        <v>44327.201388888891</v>
      </c>
      <c r="D746" s="43">
        <v>1.77</v>
      </c>
    </row>
    <row r="747" spans="1:4">
      <c r="A747" s="43">
        <v>0</v>
      </c>
      <c r="B747" s="43">
        <v>62590</v>
      </c>
      <c r="C747" s="44">
        <v>44327.456250000003</v>
      </c>
      <c r="D747" s="43">
        <v>6.52</v>
      </c>
    </row>
    <row r="748" spans="1:4">
      <c r="A748" s="43">
        <v>1</v>
      </c>
      <c r="B748" s="43">
        <v>62590</v>
      </c>
      <c r="C748" s="44">
        <v>44327.714583333334</v>
      </c>
      <c r="D748" s="43">
        <v>1.36</v>
      </c>
    </row>
    <row r="749" spans="1:4">
      <c r="A749" s="43">
        <v>0</v>
      </c>
      <c r="B749" s="43">
        <v>62590</v>
      </c>
      <c r="C749" s="44">
        <v>44327.972222222219</v>
      </c>
      <c r="D749" s="43">
        <v>6.29</v>
      </c>
    </row>
    <row r="750" spans="1:4">
      <c r="A750" s="43">
        <v>1</v>
      </c>
      <c r="B750" s="43">
        <v>62590</v>
      </c>
      <c r="C750" s="44">
        <v>44328.220833333333</v>
      </c>
      <c r="D750" s="43">
        <v>1.67</v>
      </c>
    </row>
    <row r="751" spans="1:4">
      <c r="A751" s="43">
        <v>0</v>
      </c>
      <c r="B751" s="43">
        <v>62590</v>
      </c>
      <c r="C751" s="44">
        <v>44328.474999999999</v>
      </c>
      <c r="D751" s="43">
        <v>6.66</v>
      </c>
    </row>
    <row r="752" spans="1:4">
      <c r="A752" s="43">
        <v>1</v>
      </c>
      <c r="B752" s="43">
        <v>62590</v>
      </c>
      <c r="C752" s="44">
        <v>44328.73333333333</v>
      </c>
      <c r="D752" s="43">
        <v>1.23</v>
      </c>
    </row>
    <row r="753" spans="1:4">
      <c r="A753" s="43">
        <v>0</v>
      </c>
      <c r="B753" s="43">
        <v>62590</v>
      </c>
      <c r="C753" s="44">
        <v>44328.991666666669</v>
      </c>
      <c r="D753" s="43">
        <v>6.35</v>
      </c>
    </row>
    <row r="754" spans="1:4">
      <c r="A754" s="43">
        <v>1</v>
      </c>
      <c r="B754" s="43">
        <v>62590</v>
      </c>
      <c r="C754" s="44">
        <v>44329.239583333336</v>
      </c>
      <c r="D754" s="43">
        <v>1.64</v>
      </c>
    </row>
    <row r="755" spans="1:4">
      <c r="A755" s="43">
        <v>0</v>
      </c>
      <c r="B755" s="43">
        <v>62590</v>
      </c>
      <c r="C755" s="44">
        <v>44329.493055555555</v>
      </c>
      <c r="D755" s="43">
        <v>6.72</v>
      </c>
    </row>
    <row r="756" spans="1:4">
      <c r="A756" s="43">
        <v>1</v>
      </c>
      <c r="B756" s="43">
        <v>62590</v>
      </c>
      <c r="C756" s="44">
        <v>44329.751388888886</v>
      </c>
      <c r="D756" s="43">
        <v>1.19</v>
      </c>
    </row>
    <row r="757" spans="1:4">
      <c r="A757" s="43">
        <v>0</v>
      </c>
      <c r="B757" s="43">
        <v>62590</v>
      </c>
      <c r="C757" s="44">
        <v>44330.010416666664</v>
      </c>
      <c r="D757" s="43">
        <v>6.34</v>
      </c>
    </row>
    <row r="758" spans="1:4">
      <c r="A758" s="43">
        <v>1</v>
      </c>
      <c r="B758" s="43">
        <v>62590</v>
      </c>
      <c r="C758" s="44">
        <v>44330.256944444445</v>
      </c>
      <c r="D758" s="43">
        <v>1.67</v>
      </c>
    </row>
    <row r="759" spans="1:4">
      <c r="A759" s="43">
        <v>0</v>
      </c>
      <c r="B759" s="43">
        <v>62590</v>
      </c>
      <c r="C759" s="44">
        <v>44330.511805555558</v>
      </c>
      <c r="D759" s="43">
        <v>6.69</v>
      </c>
    </row>
    <row r="760" spans="1:4">
      <c r="A760" s="43">
        <v>1</v>
      </c>
      <c r="B760" s="43">
        <v>62590</v>
      </c>
      <c r="C760" s="44">
        <v>44330.770138888889</v>
      </c>
      <c r="D760" s="43">
        <v>1.23</v>
      </c>
    </row>
    <row r="761" spans="1:4">
      <c r="A761" s="43">
        <v>0</v>
      </c>
      <c r="B761" s="43">
        <v>62590</v>
      </c>
      <c r="C761" s="44">
        <v>44331.029861111114</v>
      </c>
      <c r="D761" s="43">
        <v>6.25</v>
      </c>
    </row>
    <row r="762" spans="1:4">
      <c r="A762" s="43">
        <v>1</v>
      </c>
      <c r="B762" s="43">
        <v>62590</v>
      </c>
      <c r="C762" s="44">
        <v>44331.274305555555</v>
      </c>
      <c r="D762" s="43">
        <v>1.77</v>
      </c>
    </row>
    <row r="763" spans="1:4">
      <c r="A763" s="43">
        <v>0</v>
      </c>
      <c r="B763" s="43">
        <v>62590</v>
      </c>
      <c r="C763" s="44">
        <v>44331.530555555553</v>
      </c>
      <c r="D763" s="43">
        <v>6.59</v>
      </c>
    </row>
    <row r="764" spans="1:4">
      <c r="A764" s="43">
        <v>1</v>
      </c>
      <c r="B764" s="43">
        <v>62590</v>
      </c>
      <c r="C764" s="44">
        <v>44331.788194444445</v>
      </c>
      <c r="D764" s="43">
        <v>1.34</v>
      </c>
    </row>
    <row r="765" spans="1:4">
      <c r="A765" s="43">
        <v>0</v>
      </c>
      <c r="B765" s="43">
        <v>62590</v>
      </c>
      <c r="C765" s="44">
        <v>44332.04791666667</v>
      </c>
      <c r="D765" s="43">
        <v>6.09</v>
      </c>
    </row>
    <row r="766" spans="1:4">
      <c r="A766" s="43">
        <v>1</v>
      </c>
      <c r="B766" s="43">
        <v>62590</v>
      </c>
      <c r="C766" s="44">
        <v>44332.291666666664</v>
      </c>
      <c r="D766" s="43">
        <v>1.92</v>
      </c>
    </row>
    <row r="767" spans="1:4">
      <c r="A767" s="43">
        <v>0</v>
      </c>
      <c r="B767" s="43">
        <v>62590</v>
      </c>
      <c r="C767" s="44">
        <v>44332.549305555556</v>
      </c>
      <c r="D767" s="43">
        <v>6.42</v>
      </c>
    </row>
    <row r="768" spans="1:4">
      <c r="A768" s="43">
        <v>1</v>
      </c>
      <c r="B768" s="43">
        <v>62590</v>
      </c>
      <c r="C768" s="44">
        <v>44332.807638888888</v>
      </c>
      <c r="D768" s="43">
        <v>1.53</v>
      </c>
    </row>
    <row r="769" spans="1:4">
      <c r="A769" s="43">
        <v>0</v>
      </c>
      <c r="B769" s="43">
        <v>62590</v>
      </c>
      <c r="C769" s="44">
        <v>44333.066666666666</v>
      </c>
      <c r="D769" s="43">
        <v>5.86</v>
      </c>
    </row>
    <row r="770" spans="1:4">
      <c r="A770" s="43">
        <v>1</v>
      </c>
      <c r="B770" s="43">
        <v>62590</v>
      </c>
      <c r="C770" s="44">
        <v>44333.310416666667</v>
      </c>
      <c r="D770" s="43">
        <v>2.15</v>
      </c>
    </row>
    <row r="771" spans="1:4">
      <c r="A771" s="43">
        <v>0</v>
      </c>
      <c r="B771" s="43">
        <v>62590</v>
      </c>
      <c r="C771" s="44">
        <v>44333.568749999999</v>
      </c>
      <c r="D771" s="43">
        <v>6.17</v>
      </c>
    </row>
    <row r="772" spans="1:4">
      <c r="A772" s="43">
        <v>1</v>
      </c>
      <c r="B772" s="43">
        <v>62590</v>
      </c>
      <c r="C772" s="44">
        <v>44333.828472222223</v>
      </c>
      <c r="D772" s="43">
        <v>1.8</v>
      </c>
    </row>
    <row r="773" spans="1:4">
      <c r="A773" s="43">
        <v>0</v>
      </c>
      <c r="B773" s="43">
        <v>62590</v>
      </c>
      <c r="C773" s="44">
        <v>44334.086805555555</v>
      </c>
      <c r="D773" s="43">
        <v>5.56</v>
      </c>
    </row>
    <row r="774" spans="1:4">
      <c r="A774" s="43">
        <v>1</v>
      </c>
      <c r="B774" s="43">
        <v>62590</v>
      </c>
      <c r="C774" s="44">
        <v>44334.329861111109</v>
      </c>
      <c r="D774" s="43">
        <v>2.46</v>
      </c>
    </row>
    <row r="775" spans="1:4">
      <c r="A775" s="43">
        <v>0</v>
      </c>
      <c r="B775" s="43">
        <v>62590</v>
      </c>
      <c r="C775" s="44">
        <v>44334.589583333334</v>
      </c>
      <c r="D775" s="43">
        <v>5.84</v>
      </c>
    </row>
    <row r="776" spans="1:4">
      <c r="A776" s="43">
        <v>1</v>
      </c>
      <c r="B776" s="43">
        <v>62590</v>
      </c>
      <c r="C776" s="44">
        <v>44334.851388888892</v>
      </c>
      <c r="D776" s="43">
        <v>2.15</v>
      </c>
    </row>
    <row r="777" spans="1:4">
      <c r="A777" s="43">
        <v>0</v>
      </c>
      <c r="B777" s="43">
        <v>62590</v>
      </c>
      <c r="C777" s="44">
        <v>44335.109722222223</v>
      </c>
      <c r="D777" s="43">
        <v>5.21</v>
      </c>
    </row>
    <row r="778" spans="1:4">
      <c r="A778" s="43">
        <v>1</v>
      </c>
      <c r="B778" s="43">
        <v>62590</v>
      </c>
      <c r="C778" s="44">
        <v>44335.353472222225</v>
      </c>
      <c r="D778" s="43">
        <v>2.83</v>
      </c>
    </row>
    <row r="779" spans="1:4">
      <c r="A779" s="43">
        <v>0</v>
      </c>
      <c r="B779" s="43">
        <v>62590</v>
      </c>
      <c r="C779" s="44">
        <v>44335.614583333336</v>
      </c>
      <c r="D779" s="43">
        <v>5.45</v>
      </c>
    </row>
    <row r="780" spans="1:4">
      <c r="A780" s="43">
        <v>1</v>
      </c>
      <c r="B780" s="43">
        <v>62590</v>
      </c>
      <c r="C780" s="44">
        <v>44335.881249999999</v>
      </c>
      <c r="D780" s="43">
        <v>2.5499999999999998</v>
      </c>
    </row>
    <row r="781" spans="1:4">
      <c r="A781" s="43">
        <v>0</v>
      </c>
      <c r="B781" s="43">
        <v>62590</v>
      </c>
      <c r="C781" s="44">
        <v>44336.140972222223</v>
      </c>
      <c r="D781" s="43">
        <v>4.8499999999999996</v>
      </c>
    </row>
    <row r="782" spans="1:4">
      <c r="A782" s="43">
        <v>1</v>
      </c>
      <c r="B782" s="43">
        <v>62590</v>
      </c>
      <c r="C782" s="44">
        <v>44336.386805555558</v>
      </c>
      <c r="D782" s="43">
        <v>3.23</v>
      </c>
    </row>
    <row r="783" spans="1:4">
      <c r="A783" s="43">
        <v>0</v>
      </c>
      <c r="B783" s="43">
        <v>62590</v>
      </c>
      <c r="C783" s="44">
        <v>44336.651388888888</v>
      </c>
      <c r="D783" s="43">
        <v>5.0199999999999996</v>
      </c>
    </row>
    <row r="784" spans="1:4">
      <c r="A784" s="43">
        <v>1</v>
      </c>
      <c r="B784" s="43">
        <v>62590</v>
      </c>
      <c r="C784" s="44">
        <v>44336.929861111108</v>
      </c>
      <c r="D784" s="43">
        <v>2.95</v>
      </c>
    </row>
    <row r="785" spans="1:4">
      <c r="A785" s="43">
        <v>0</v>
      </c>
      <c r="B785" s="43">
        <v>62590</v>
      </c>
      <c r="C785" s="44">
        <v>44337.208333333336</v>
      </c>
      <c r="D785" s="43">
        <v>4.59</v>
      </c>
    </row>
    <row r="786" spans="1:4">
      <c r="A786" s="43">
        <v>1</v>
      </c>
      <c r="B786" s="43">
        <v>62590</v>
      </c>
      <c r="C786" s="44">
        <v>44337.474999999999</v>
      </c>
      <c r="D786" s="43">
        <v>3.49</v>
      </c>
    </row>
    <row r="787" spans="1:4">
      <c r="A787" s="43">
        <v>0</v>
      </c>
      <c r="B787" s="43">
        <v>62590</v>
      </c>
      <c r="C787" s="44">
        <v>44337.736111111109</v>
      </c>
      <c r="D787" s="43">
        <v>4.7300000000000004</v>
      </c>
    </row>
    <row r="788" spans="1:4">
      <c r="A788" s="43">
        <v>1</v>
      </c>
      <c r="B788" s="43">
        <v>62590</v>
      </c>
      <c r="C788" s="44">
        <v>44338.020138888889</v>
      </c>
      <c r="D788" s="43">
        <v>3.04</v>
      </c>
    </row>
    <row r="789" spans="1:4">
      <c r="A789" s="43">
        <v>0</v>
      </c>
      <c r="B789" s="43">
        <v>62590</v>
      </c>
      <c r="C789" s="44">
        <v>44338.303472222222</v>
      </c>
      <c r="D789" s="43">
        <v>4.82</v>
      </c>
    </row>
    <row r="790" spans="1:4">
      <c r="A790" s="43">
        <v>1</v>
      </c>
      <c r="B790" s="43">
        <v>62590</v>
      </c>
      <c r="C790" s="44">
        <v>44338.561805555553</v>
      </c>
      <c r="D790" s="43">
        <v>3.15</v>
      </c>
    </row>
    <row r="791" spans="1:4">
      <c r="A791" s="43">
        <v>0</v>
      </c>
      <c r="B791" s="43">
        <v>62590</v>
      </c>
      <c r="C791" s="44">
        <v>44338.818749999999</v>
      </c>
      <c r="D791" s="43">
        <v>4.9400000000000004</v>
      </c>
    </row>
    <row r="792" spans="1:4">
      <c r="A792" s="43">
        <v>1</v>
      </c>
      <c r="B792" s="43">
        <v>62590</v>
      </c>
      <c r="C792" s="44">
        <v>44339.080555555556</v>
      </c>
      <c r="D792" s="43">
        <v>2.77</v>
      </c>
    </row>
    <row r="793" spans="1:4">
      <c r="A793" s="43">
        <v>0</v>
      </c>
      <c r="B793" s="43">
        <v>62590</v>
      </c>
      <c r="C793" s="44">
        <v>44339.350694444445</v>
      </c>
      <c r="D793" s="43">
        <v>5.33</v>
      </c>
    </row>
    <row r="794" spans="1:4">
      <c r="A794" s="43">
        <v>1</v>
      </c>
      <c r="B794" s="43">
        <v>62590</v>
      </c>
      <c r="C794" s="44">
        <v>44339.60833333333</v>
      </c>
      <c r="D794" s="43">
        <v>2.54</v>
      </c>
    </row>
    <row r="795" spans="1:4">
      <c r="A795" s="43">
        <v>0</v>
      </c>
      <c r="B795" s="43">
        <v>62590</v>
      </c>
      <c r="C795" s="44">
        <v>44339.867361111108</v>
      </c>
      <c r="D795" s="43">
        <v>5.39</v>
      </c>
    </row>
    <row r="796" spans="1:4">
      <c r="A796" s="43">
        <v>1</v>
      </c>
      <c r="B796" s="43">
        <v>62590</v>
      </c>
      <c r="C796" s="44">
        <v>44340.12222222222</v>
      </c>
      <c r="D796" s="43">
        <v>2.35</v>
      </c>
    </row>
    <row r="797" spans="1:4">
      <c r="A797" s="43">
        <v>0</v>
      </c>
      <c r="B797" s="43">
        <v>62590</v>
      </c>
      <c r="C797" s="44">
        <v>44340.383333333331</v>
      </c>
      <c r="D797" s="43">
        <v>5.91</v>
      </c>
    </row>
    <row r="798" spans="1:4">
      <c r="A798" s="43">
        <v>1</v>
      </c>
      <c r="B798" s="43">
        <v>62590</v>
      </c>
      <c r="C798" s="44">
        <v>44340.643750000003</v>
      </c>
      <c r="D798" s="43">
        <v>1.89</v>
      </c>
    </row>
    <row r="799" spans="1:4">
      <c r="A799" s="43">
        <v>0</v>
      </c>
      <c r="B799" s="43">
        <v>62590</v>
      </c>
      <c r="C799" s="44">
        <v>44340.90347222222</v>
      </c>
      <c r="D799" s="43">
        <v>5.87</v>
      </c>
    </row>
    <row r="800" spans="1:4">
      <c r="A800" s="43">
        <v>1</v>
      </c>
      <c r="B800" s="43">
        <v>62590</v>
      </c>
      <c r="C800" s="44">
        <v>44341.154861111114</v>
      </c>
      <c r="D800" s="43">
        <v>1.93</v>
      </c>
    </row>
    <row r="801" spans="1:4">
      <c r="A801" s="43">
        <v>0</v>
      </c>
      <c r="B801" s="43">
        <v>62590</v>
      </c>
      <c r="C801" s="44">
        <v>44341.411805555559</v>
      </c>
      <c r="D801" s="43">
        <v>6.45</v>
      </c>
    </row>
    <row r="802" spans="1:4">
      <c r="A802" s="43">
        <v>1</v>
      </c>
      <c r="B802" s="43">
        <v>62590</v>
      </c>
      <c r="C802" s="44">
        <v>44341.674305555556</v>
      </c>
      <c r="D802" s="43">
        <v>1.29</v>
      </c>
    </row>
    <row r="803" spans="1:4">
      <c r="A803" s="43">
        <v>0</v>
      </c>
      <c r="B803" s="43">
        <v>62590</v>
      </c>
      <c r="C803" s="44">
        <v>44341.93472222222</v>
      </c>
      <c r="D803" s="43">
        <v>6.26</v>
      </c>
    </row>
    <row r="804" spans="1:4">
      <c r="A804" s="43">
        <v>1</v>
      </c>
      <c r="B804" s="43">
        <v>62590</v>
      </c>
      <c r="C804" s="44">
        <v>44342.184027777781</v>
      </c>
      <c r="D804" s="43">
        <v>1.57</v>
      </c>
    </row>
    <row r="805" spans="1:4">
      <c r="A805" s="43">
        <v>0</v>
      </c>
      <c r="B805" s="43">
        <v>62590</v>
      </c>
      <c r="C805" s="44">
        <v>44342.438888888886</v>
      </c>
      <c r="D805" s="43">
        <v>6.88</v>
      </c>
    </row>
    <row r="806" spans="1:4">
      <c r="A806" s="43">
        <v>1</v>
      </c>
      <c r="B806" s="43">
        <v>62590</v>
      </c>
      <c r="C806" s="44">
        <v>44342.70208333333</v>
      </c>
      <c r="D806" s="43">
        <v>0.84</v>
      </c>
    </row>
    <row r="807" spans="1:4">
      <c r="A807" s="43">
        <v>0</v>
      </c>
      <c r="B807" s="43">
        <v>62590</v>
      </c>
      <c r="C807" s="44">
        <v>44342.963194444441</v>
      </c>
      <c r="D807" s="43">
        <v>6.51</v>
      </c>
    </row>
    <row r="808" spans="1:4">
      <c r="A808" s="43">
        <v>1</v>
      </c>
      <c r="B808" s="43">
        <v>62590</v>
      </c>
      <c r="C808" s="44">
        <v>44343.211111111108</v>
      </c>
      <c r="D808" s="43">
        <v>1.32</v>
      </c>
    </row>
    <row r="809" spans="1:4">
      <c r="A809" s="43">
        <v>0</v>
      </c>
      <c r="B809" s="43">
        <v>62590</v>
      </c>
      <c r="C809" s="44">
        <v>44343.466666666667</v>
      </c>
      <c r="D809" s="43">
        <v>7.14</v>
      </c>
    </row>
    <row r="810" spans="1:4">
      <c r="A810" s="43">
        <v>1</v>
      </c>
      <c r="B810" s="43">
        <v>62590</v>
      </c>
      <c r="C810" s="44">
        <v>44343.729861111111</v>
      </c>
      <c r="D810" s="43">
        <v>0.59</v>
      </c>
    </row>
    <row r="811" spans="1:4">
      <c r="A811" s="43">
        <v>0</v>
      </c>
      <c r="B811" s="43">
        <v>62590</v>
      </c>
      <c r="C811" s="44">
        <v>44343.990972222222</v>
      </c>
      <c r="D811" s="43">
        <v>6.59</v>
      </c>
    </row>
    <row r="812" spans="1:4">
      <c r="A812" s="43">
        <v>1</v>
      </c>
      <c r="B812" s="43">
        <v>62590</v>
      </c>
      <c r="C812" s="44">
        <v>44344.238194444442</v>
      </c>
      <c r="D812" s="43">
        <v>1.23</v>
      </c>
    </row>
    <row r="813" spans="1:4">
      <c r="A813" s="43">
        <v>0</v>
      </c>
      <c r="B813" s="43">
        <v>62590</v>
      </c>
      <c r="C813" s="44">
        <v>44344.494444444441</v>
      </c>
      <c r="D813" s="43">
        <v>7.2</v>
      </c>
    </row>
    <row r="814" spans="1:4">
      <c r="A814" s="43">
        <v>1</v>
      </c>
      <c r="B814" s="43">
        <v>62590</v>
      </c>
      <c r="C814" s="44">
        <v>44344.757638888892</v>
      </c>
      <c r="D814" s="43">
        <v>0.56999999999999995</v>
      </c>
    </row>
    <row r="815" spans="1:4">
      <c r="A815" s="43">
        <v>0</v>
      </c>
      <c r="B815" s="43">
        <v>62590</v>
      </c>
      <c r="C815" s="44">
        <v>44345.018750000003</v>
      </c>
      <c r="D815" s="43">
        <v>6.51</v>
      </c>
    </row>
    <row r="816" spans="1:4">
      <c r="A816" s="43">
        <v>1</v>
      </c>
      <c r="B816" s="43">
        <v>62590</v>
      </c>
      <c r="C816" s="44">
        <v>44345.26458333333</v>
      </c>
      <c r="D816" s="43">
        <v>1.31</v>
      </c>
    </row>
    <row r="817" spans="1:4">
      <c r="A817" s="43">
        <v>0</v>
      </c>
      <c r="B817" s="43">
        <v>62590</v>
      </c>
      <c r="C817" s="44">
        <v>44345.521527777775</v>
      </c>
      <c r="D817" s="43">
        <v>7.08</v>
      </c>
    </row>
    <row r="818" spans="1:4">
      <c r="A818" s="43">
        <v>1</v>
      </c>
      <c r="B818" s="43">
        <v>62590</v>
      </c>
      <c r="C818" s="44">
        <v>44345.78402777778</v>
      </c>
      <c r="D818" s="43">
        <v>0.76</v>
      </c>
    </row>
    <row r="819" spans="1:4">
      <c r="A819" s="43">
        <v>0</v>
      </c>
      <c r="B819" s="43">
        <v>62590</v>
      </c>
      <c r="C819" s="44">
        <v>44346.04583333333</v>
      </c>
      <c r="D819" s="43">
        <v>6.3</v>
      </c>
    </row>
    <row r="820" spans="1:4">
      <c r="A820" s="43">
        <v>1</v>
      </c>
      <c r="B820" s="43">
        <v>62590</v>
      </c>
      <c r="C820" s="44">
        <v>44346.290972222225</v>
      </c>
      <c r="D820" s="43">
        <v>1.54</v>
      </c>
    </row>
    <row r="821" spans="1:4">
      <c r="A821" s="43">
        <v>0</v>
      </c>
      <c r="B821" s="43">
        <v>62590</v>
      </c>
      <c r="C821" s="44">
        <v>44346.55</v>
      </c>
      <c r="D821" s="43">
        <v>6.78</v>
      </c>
    </row>
    <row r="822" spans="1:4">
      <c r="A822" s="43">
        <v>1</v>
      </c>
      <c r="B822" s="43">
        <v>62590</v>
      </c>
      <c r="C822" s="44">
        <v>44346.811111111114</v>
      </c>
      <c r="D822" s="43">
        <v>1.1200000000000001</v>
      </c>
    </row>
    <row r="823" spans="1:4">
      <c r="A823" s="43">
        <v>0</v>
      </c>
      <c r="B823" s="43">
        <v>62590</v>
      </c>
      <c r="C823" s="44">
        <v>44347.072916666664</v>
      </c>
      <c r="D823" s="43">
        <v>5.98</v>
      </c>
    </row>
    <row r="824" spans="1:4">
      <c r="A824" s="43">
        <v>1</v>
      </c>
      <c r="B824" s="43">
        <v>62590</v>
      </c>
      <c r="C824" s="44">
        <v>44347.317361111112</v>
      </c>
      <c r="D824" s="43">
        <v>1.91</v>
      </c>
    </row>
    <row r="825" spans="1:4">
      <c r="A825" s="43">
        <v>0</v>
      </c>
      <c r="B825" s="43">
        <v>62590</v>
      </c>
      <c r="C825" s="44">
        <v>44347.57708333333</v>
      </c>
      <c r="D825" s="43">
        <v>6.35</v>
      </c>
    </row>
    <row r="826" spans="1:4">
      <c r="A826" s="43">
        <v>1</v>
      </c>
      <c r="B826" s="43">
        <v>62590</v>
      </c>
      <c r="C826" s="44">
        <v>44347.838888888888</v>
      </c>
      <c r="D826" s="43">
        <v>1.59</v>
      </c>
    </row>
    <row r="827" spans="1:4">
      <c r="A827" s="43">
        <v>0</v>
      </c>
      <c r="B827" s="43">
        <v>62590</v>
      </c>
      <c r="C827" s="44">
        <v>44348.102083333331</v>
      </c>
      <c r="D827" s="43">
        <v>5.6</v>
      </c>
    </row>
    <row r="828" spans="1:4">
      <c r="A828" s="43">
        <v>1</v>
      </c>
      <c r="B828" s="43">
        <v>62590</v>
      </c>
      <c r="C828" s="44">
        <v>44348.345833333333</v>
      </c>
      <c r="D828" s="43">
        <v>2.36</v>
      </c>
    </row>
    <row r="829" spans="1:4">
      <c r="A829" s="43">
        <v>0</v>
      </c>
      <c r="B829" s="43">
        <v>62590</v>
      </c>
      <c r="C829" s="44">
        <v>44348.606249999997</v>
      </c>
      <c r="D829" s="43">
        <v>5.84</v>
      </c>
    </row>
    <row r="830" spans="1:4">
      <c r="A830" s="43">
        <v>1</v>
      </c>
      <c r="B830" s="43">
        <v>62590</v>
      </c>
      <c r="C830" s="44">
        <v>44348.869444444441</v>
      </c>
      <c r="D830" s="43">
        <v>2.12</v>
      </c>
    </row>
    <row r="831" spans="1:4">
      <c r="A831" s="43">
        <v>0</v>
      </c>
      <c r="B831" s="43">
        <v>62590</v>
      </c>
      <c r="C831" s="44">
        <v>44349.134722222225</v>
      </c>
      <c r="D831" s="43">
        <v>5.2</v>
      </c>
    </row>
    <row r="832" spans="1:4">
      <c r="A832" s="43">
        <v>1</v>
      </c>
      <c r="B832" s="43">
        <v>62590</v>
      </c>
      <c r="C832" s="44">
        <v>44349.380555555559</v>
      </c>
      <c r="D832" s="43">
        <v>2.83</v>
      </c>
    </row>
    <row r="833" spans="1:4">
      <c r="A833" s="43">
        <v>0</v>
      </c>
      <c r="B833" s="43">
        <v>62590</v>
      </c>
      <c r="C833" s="44">
        <v>44349.64166666667</v>
      </c>
      <c r="D833" s="43">
        <v>5.31</v>
      </c>
    </row>
    <row r="834" spans="1:4">
      <c r="A834" s="43">
        <v>1</v>
      </c>
      <c r="B834" s="43">
        <v>62590</v>
      </c>
      <c r="C834" s="44">
        <v>44349.90902777778</v>
      </c>
      <c r="D834" s="43">
        <v>2.61</v>
      </c>
    </row>
    <row r="835" spans="1:4">
      <c r="A835" s="43">
        <v>0</v>
      </c>
      <c r="B835" s="43">
        <v>62590</v>
      </c>
      <c r="C835" s="44">
        <v>44350.183333333334</v>
      </c>
      <c r="D835" s="43">
        <v>4.8899999999999997</v>
      </c>
    </row>
    <row r="836" spans="1:4">
      <c r="A836" s="43">
        <v>1</v>
      </c>
      <c r="B836" s="43">
        <v>62590</v>
      </c>
      <c r="C836" s="44">
        <v>44350.440972222219</v>
      </c>
      <c r="D836" s="43">
        <v>3.2</v>
      </c>
    </row>
    <row r="837" spans="1:4">
      <c r="A837" s="43">
        <v>0</v>
      </c>
      <c r="B837" s="43">
        <v>62590</v>
      </c>
      <c r="C837" s="44">
        <v>44350.695833333331</v>
      </c>
      <c r="D837" s="43">
        <v>4.8600000000000003</v>
      </c>
    </row>
    <row r="838" spans="1:4">
      <c r="A838" s="43">
        <v>1</v>
      </c>
      <c r="B838" s="43">
        <v>62590</v>
      </c>
      <c r="C838" s="44">
        <v>44350.972916666666</v>
      </c>
      <c r="D838" s="43">
        <v>2.95</v>
      </c>
    </row>
    <row r="839" spans="1:4">
      <c r="A839" s="43">
        <v>0</v>
      </c>
      <c r="B839" s="43">
        <v>62590</v>
      </c>
      <c r="C839" s="44">
        <v>44351.254861111112</v>
      </c>
      <c r="D839" s="43">
        <v>4.8</v>
      </c>
    </row>
    <row r="840" spans="1:4">
      <c r="A840" s="43">
        <v>1</v>
      </c>
      <c r="B840" s="43">
        <v>62590</v>
      </c>
      <c r="C840" s="44">
        <v>44351.518750000003</v>
      </c>
      <c r="D840" s="43">
        <v>3.21</v>
      </c>
    </row>
    <row r="841" spans="1:4">
      <c r="A841" s="43">
        <v>0</v>
      </c>
      <c r="B841" s="43">
        <v>62590</v>
      </c>
      <c r="C841" s="44">
        <v>44351.770138888889</v>
      </c>
      <c r="D841" s="43">
        <v>4.68</v>
      </c>
    </row>
    <row r="842" spans="1:4">
      <c r="A842" s="43">
        <v>1</v>
      </c>
      <c r="B842" s="43">
        <v>62590</v>
      </c>
      <c r="C842" s="44">
        <v>44352.036805555559</v>
      </c>
      <c r="D842" s="43">
        <v>3</v>
      </c>
    </row>
    <row r="843" spans="1:4">
      <c r="A843" s="43">
        <v>0</v>
      </c>
      <c r="B843" s="43">
        <v>62590</v>
      </c>
      <c r="C843" s="44">
        <v>44352.313194444447</v>
      </c>
      <c r="D843" s="43">
        <v>4.9800000000000004</v>
      </c>
    </row>
    <row r="844" spans="1:4">
      <c r="A844" s="43">
        <v>1</v>
      </c>
      <c r="B844" s="43">
        <v>62590</v>
      </c>
      <c r="C844" s="44">
        <v>44352.573611111111</v>
      </c>
      <c r="D844" s="43">
        <v>2.96</v>
      </c>
    </row>
    <row r="845" spans="1:4">
      <c r="A845" s="43">
        <v>0</v>
      </c>
      <c r="B845" s="43">
        <v>62590</v>
      </c>
      <c r="C845" s="44">
        <v>44352.832638888889</v>
      </c>
      <c r="D845" s="43">
        <v>4.82</v>
      </c>
    </row>
    <row r="846" spans="1:4">
      <c r="A846" s="43">
        <v>1</v>
      </c>
      <c r="B846" s="43">
        <v>62590</v>
      </c>
      <c r="C846" s="44">
        <v>44353.087500000001</v>
      </c>
      <c r="D846" s="43">
        <v>2.88</v>
      </c>
    </row>
    <row r="847" spans="1:4">
      <c r="A847" s="43">
        <v>0</v>
      </c>
      <c r="B847" s="43">
        <v>62590</v>
      </c>
      <c r="C847" s="44">
        <v>44353.355555555558</v>
      </c>
      <c r="D847" s="43">
        <v>5.29</v>
      </c>
    </row>
    <row r="848" spans="1:4">
      <c r="A848" s="43">
        <v>1</v>
      </c>
      <c r="B848" s="43">
        <v>62590</v>
      </c>
      <c r="C848" s="44">
        <v>44353.615972222222</v>
      </c>
      <c r="D848" s="43">
        <v>2.6</v>
      </c>
    </row>
    <row r="849" spans="1:4">
      <c r="A849" s="43">
        <v>0</v>
      </c>
      <c r="B849" s="43">
        <v>62590</v>
      </c>
      <c r="C849" s="44">
        <v>44353.875694444447</v>
      </c>
      <c r="D849" s="43">
        <v>5.0999999999999996</v>
      </c>
    </row>
    <row r="850" spans="1:4">
      <c r="A850" s="43">
        <v>1</v>
      </c>
      <c r="B850" s="43">
        <v>62590</v>
      </c>
      <c r="C850" s="44">
        <v>44354.126388888886</v>
      </c>
      <c r="D850" s="43">
        <v>2.66</v>
      </c>
    </row>
    <row r="851" spans="1:4">
      <c r="A851" s="43">
        <v>0</v>
      </c>
      <c r="B851" s="43">
        <v>62590</v>
      </c>
      <c r="C851" s="44">
        <v>44354.385416666664</v>
      </c>
      <c r="D851" s="43">
        <v>5.61</v>
      </c>
    </row>
    <row r="852" spans="1:4">
      <c r="A852" s="43">
        <v>1</v>
      </c>
      <c r="B852" s="43">
        <v>62590</v>
      </c>
      <c r="C852" s="44">
        <v>44354.647916666669</v>
      </c>
      <c r="D852" s="43">
        <v>2.23</v>
      </c>
    </row>
    <row r="853" spans="1:4">
      <c r="A853" s="43">
        <v>0</v>
      </c>
      <c r="B853" s="43">
        <v>62590</v>
      </c>
      <c r="C853" s="44">
        <v>44354.906944444447</v>
      </c>
      <c r="D853" s="43">
        <v>5.4</v>
      </c>
    </row>
    <row r="854" spans="1:4">
      <c r="A854" s="43">
        <v>1</v>
      </c>
      <c r="B854" s="43">
        <v>62590</v>
      </c>
      <c r="C854" s="44">
        <v>44355.15625</v>
      </c>
      <c r="D854" s="43">
        <v>2.44</v>
      </c>
    </row>
    <row r="855" spans="1:4">
      <c r="A855" s="43">
        <v>0</v>
      </c>
      <c r="B855" s="43">
        <v>62590</v>
      </c>
      <c r="C855" s="44">
        <v>44355.411111111112</v>
      </c>
      <c r="D855" s="43">
        <v>5.9</v>
      </c>
    </row>
    <row r="856" spans="1:4">
      <c r="A856" s="43">
        <v>1</v>
      </c>
      <c r="B856" s="43">
        <v>62590</v>
      </c>
      <c r="C856" s="44">
        <v>44355.674305555556</v>
      </c>
      <c r="D856" s="43">
        <v>1.92</v>
      </c>
    </row>
    <row r="857" spans="1:4">
      <c r="A857" s="43">
        <v>0</v>
      </c>
      <c r="B857" s="43">
        <v>62590</v>
      </c>
      <c r="C857" s="44">
        <v>44355.933333333334</v>
      </c>
      <c r="D857" s="43">
        <v>5.65</v>
      </c>
    </row>
    <row r="858" spans="1:4">
      <c r="A858" s="43">
        <v>1</v>
      </c>
      <c r="B858" s="43">
        <v>62590</v>
      </c>
      <c r="C858" s="44">
        <v>44356.181250000001</v>
      </c>
      <c r="D858" s="43">
        <v>2.2400000000000002</v>
      </c>
    </row>
    <row r="859" spans="1:4">
      <c r="A859" s="43">
        <v>0</v>
      </c>
      <c r="B859" s="43">
        <v>62590</v>
      </c>
      <c r="C859" s="44">
        <v>44356.434027777781</v>
      </c>
      <c r="D859" s="43">
        <v>6.11</v>
      </c>
    </row>
    <row r="860" spans="1:4">
      <c r="A860" s="43">
        <v>1</v>
      </c>
      <c r="B860" s="43">
        <v>62590</v>
      </c>
      <c r="C860" s="44">
        <v>44356.697222222225</v>
      </c>
      <c r="D860" s="43">
        <v>1.66</v>
      </c>
    </row>
    <row r="861" spans="1:4">
      <c r="A861" s="43">
        <v>0</v>
      </c>
      <c r="B861" s="43">
        <v>62590</v>
      </c>
      <c r="C861" s="44">
        <v>44356.956944444442</v>
      </c>
      <c r="D861" s="43">
        <v>5.83</v>
      </c>
    </row>
    <row r="862" spans="1:4">
      <c r="A862" s="43">
        <v>1</v>
      </c>
      <c r="B862" s="43">
        <v>62590</v>
      </c>
      <c r="C862" s="44">
        <v>44357.203472222223</v>
      </c>
      <c r="D862" s="43">
        <v>2.09</v>
      </c>
    </row>
    <row r="863" spans="1:4">
      <c r="A863" s="43">
        <v>0</v>
      </c>
      <c r="B863" s="43">
        <v>62590</v>
      </c>
      <c r="C863" s="44">
        <v>44357.456250000003</v>
      </c>
      <c r="D863" s="43">
        <v>6.27</v>
      </c>
    </row>
    <row r="864" spans="1:4">
      <c r="A864" s="43">
        <v>1</v>
      </c>
      <c r="B864" s="43">
        <v>62590</v>
      </c>
      <c r="C864" s="44">
        <v>44357.71875</v>
      </c>
      <c r="D864" s="43">
        <v>1.48</v>
      </c>
    </row>
    <row r="865" spans="1:4">
      <c r="A865" s="43">
        <v>0</v>
      </c>
      <c r="B865" s="43">
        <v>62590</v>
      </c>
      <c r="C865" s="44">
        <v>44357.979166666664</v>
      </c>
      <c r="D865" s="43">
        <v>5.94</v>
      </c>
    </row>
    <row r="866" spans="1:4">
      <c r="A866" s="43">
        <v>1</v>
      </c>
      <c r="B866" s="43">
        <v>62590</v>
      </c>
      <c r="C866" s="44">
        <v>44358.224305555559</v>
      </c>
      <c r="D866" s="43">
        <v>1.98</v>
      </c>
    </row>
    <row r="867" spans="1:4">
      <c r="A867" s="43">
        <v>0</v>
      </c>
      <c r="B867" s="43">
        <v>62590</v>
      </c>
      <c r="C867" s="44">
        <v>44358.478472222225</v>
      </c>
      <c r="D867" s="43">
        <v>6.37</v>
      </c>
    </row>
    <row r="868" spans="1:4">
      <c r="A868" s="43">
        <v>1</v>
      </c>
      <c r="B868" s="43">
        <v>62590</v>
      </c>
      <c r="C868" s="44">
        <v>44358.739583333336</v>
      </c>
      <c r="D868" s="43">
        <v>1.35</v>
      </c>
    </row>
    <row r="869" spans="1:4">
      <c r="A869" s="43">
        <v>0</v>
      </c>
      <c r="B869" s="43">
        <v>62590</v>
      </c>
      <c r="C869" s="44">
        <v>44359</v>
      </c>
      <c r="D869" s="43">
        <v>5.99</v>
      </c>
    </row>
    <row r="870" spans="1:4">
      <c r="A870" s="43">
        <v>1</v>
      </c>
      <c r="B870" s="43">
        <v>62590</v>
      </c>
      <c r="C870" s="44">
        <v>44359.244444444441</v>
      </c>
      <c r="D870" s="43">
        <v>1.91</v>
      </c>
    </row>
    <row r="871" spans="1:4">
      <c r="A871" s="43">
        <v>0</v>
      </c>
      <c r="B871" s="43">
        <v>62590</v>
      </c>
      <c r="C871" s="44">
        <v>44359.5</v>
      </c>
      <c r="D871" s="43">
        <v>6.41</v>
      </c>
    </row>
    <row r="872" spans="1:4">
      <c r="A872" s="43">
        <v>1</v>
      </c>
      <c r="B872" s="43">
        <v>62590</v>
      </c>
      <c r="C872" s="44">
        <v>44359.759722222225</v>
      </c>
      <c r="D872" s="43">
        <v>1.29</v>
      </c>
    </row>
    <row r="873" spans="1:4">
      <c r="A873" s="43">
        <v>0</v>
      </c>
      <c r="B873" s="43">
        <v>62590</v>
      </c>
      <c r="C873" s="44">
        <v>44360.020833333336</v>
      </c>
      <c r="D873" s="43">
        <v>5.98</v>
      </c>
    </row>
    <row r="874" spans="1:4">
      <c r="A874" s="43">
        <v>1</v>
      </c>
      <c r="B874" s="43">
        <v>62590</v>
      </c>
      <c r="C874" s="44">
        <v>44360.263888888891</v>
      </c>
      <c r="D874" s="43">
        <v>1.89</v>
      </c>
    </row>
    <row r="875" spans="1:4">
      <c r="A875" s="43">
        <v>0</v>
      </c>
      <c r="B875" s="43">
        <v>62590</v>
      </c>
      <c r="C875" s="44">
        <v>44360.521527777775</v>
      </c>
      <c r="D875" s="43">
        <v>6.39</v>
      </c>
    </row>
    <row r="876" spans="1:4">
      <c r="A876" s="43">
        <v>1</v>
      </c>
      <c r="B876" s="43">
        <v>62590</v>
      </c>
      <c r="C876" s="44">
        <v>44360.779861111114</v>
      </c>
      <c r="D876" s="43">
        <v>1.29</v>
      </c>
    </row>
    <row r="877" spans="1:4">
      <c r="A877" s="43">
        <v>0</v>
      </c>
      <c r="B877" s="43">
        <v>62590</v>
      </c>
      <c r="C877" s="44">
        <v>44361.041666666664</v>
      </c>
      <c r="D877" s="43">
        <v>5.92</v>
      </c>
    </row>
    <row r="878" spans="1:4">
      <c r="A878" s="43">
        <v>1</v>
      </c>
      <c r="B878" s="43">
        <v>62590</v>
      </c>
      <c r="C878" s="44">
        <v>44361.28402777778</v>
      </c>
      <c r="D878" s="43">
        <v>1.93</v>
      </c>
    </row>
    <row r="879" spans="1:4">
      <c r="A879" s="43">
        <v>0</v>
      </c>
      <c r="B879" s="43">
        <v>62590</v>
      </c>
      <c r="C879" s="44">
        <v>44361.543055555558</v>
      </c>
      <c r="D879" s="43">
        <v>6.3</v>
      </c>
    </row>
    <row r="880" spans="1:4">
      <c r="A880" s="43">
        <v>1</v>
      </c>
      <c r="B880" s="43">
        <v>62590</v>
      </c>
      <c r="C880" s="44">
        <v>44361.801388888889</v>
      </c>
      <c r="D880" s="43">
        <v>1.37</v>
      </c>
    </row>
    <row r="881" spans="1:4">
      <c r="A881" s="43">
        <v>0</v>
      </c>
      <c r="B881" s="43">
        <v>62590</v>
      </c>
      <c r="C881" s="44">
        <v>44362.063194444447</v>
      </c>
      <c r="D881" s="43">
        <v>5.8</v>
      </c>
    </row>
    <row r="882" spans="1:4">
      <c r="A882" s="43">
        <v>1</v>
      </c>
      <c r="B882" s="43">
        <v>62590</v>
      </c>
      <c r="C882" s="44">
        <v>44362.305555555555</v>
      </c>
      <c r="D882" s="43">
        <v>2.04</v>
      </c>
    </row>
    <row r="883" spans="1:4">
      <c r="A883" s="43">
        <v>0</v>
      </c>
      <c r="B883" s="43">
        <v>62590</v>
      </c>
      <c r="C883" s="44">
        <v>44362.56527777778</v>
      </c>
      <c r="D883" s="43">
        <v>6.13</v>
      </c>
    </row>
    <row r="884" spans="1:4">
      <c r="A884" s="43">
        <v>1</v>
      </c>
      <c r="B884" s="43">
        <v>62590</v>
      </c>
      <c r="C884" s="44">
        <v>44362.822916666664</v>
      </c>
      <c r="D884" s="43">
        <v>1.54</v>
      </c>
    </row>
    <row r="885" spans="1:4">
      <c r="A885" s="43">
        <v>0</v>
      </c>
      <c r="B885" s="43">
        <v>62590</v>
      </c>
      <c r="C885" s="44">
        <v>44363.086111111108</v>
      </c>
      <c r="D885" s="43">
        <v>5.64</v>
      </c>
    </row>
    <row r="886" spans="1:4">
      <c r="A886" s="43">
        <v>1</v>
      </c>
      <c r="B886" s="43">
        <v>62590</v>
      </c>
      <c r="C886" s="44">
        <v>44363.328472222223</v>
      </c>
      <c r="D886" s="43">
        <v>2.23</v>
      </c>
    </row>
    <row r="887" spans="1:4">
      <c r="A887" s="43">
        <v>0</v>
      </c>
      <c r="B887" s="43">
        <v>62590</v>
      </c>
      <c r="C887" s="44">
        <v>44363.589583333334</v>
      </c>
      <c r="D887" s="43">
        <v>5.89</v>
      </c>
    </row>
    <row r="888" spans="1:4">
      <c r="A888" s="43">
        <v>1</v>
      </c>
      <c r="B888" s="43">
        <v>62590</v>
      </c>
      <c r="C888" s="44">
        <v>44363.847916666666</v>
      </c>
      <c r="D888" s="43">
        <v>1.8</v>
      </c>
    </row>
    <row r="889" spans="1:4">
      <c r="A889" s="43">
        <v>0</v>
      </c>
      <c r="B889" s="43">
        <v>62590</v>
      </c>
      <c r="C889" s="44">
        <v>44364.11041666667</v>
      </c>
      <c r="D889" s="43">
        <v>5.44</v>
      </c>
    </row>
    <row r="890" spans="1:4">
      <c r="A890" s="43">
        <v>1</v>
      </c>
      <c r="B890" s="43">
        <v>62590</v>
      </c>
      <c r="C890" s="44">
        <v>44364.354861111111</v>
      </c>
      <c r="D890" s="43">
        <v>2.4700000000000002</v>
      </c>
    </row>
    <row r="891" spans="1:4">
      <c r="A891" s="43">
        <v>0</v>
      </c>
      <c r="B891" s="43">
        <v>62590</v>
      </c>
      <c r="C891" s="44">
        <v>44364.615972222222</v>
      </c>
      <c r="D891" s="43">
        <v>5.58</v>
      </c>
    </row>
    <row r="892" spans="1:4">
      <c r="A892" s="43">
        <v>1</v>
      </c>
      <c r="B892" s="43">
        <v>62590</v>
      </c>
      <c r="C892" s="44">
        <v>44364.875694444447</v>
      </c>
      <c r="D892" s="43">
        <v>2.13</v>
      </c>
    </row>
    <row r="893" spans="1:4">
      <c r="A893" s="43">
        <v>0</v>
      </c>
      <c r="B893" s="43">
        <v>62590</v>
      </c>
      <c r="C893" s="44">
        <v>44365.140277777777</v>
      </c>
      <c r="D893" s="43">
        <v>5.24</v>
      </c>
    </row>
    <row r="894" spans="1:4">
      <c r="A894" s="43">
        <v>1</v>
      </c>
      <c r="B894" s="43">
        <v>62590</v>
      </c>
      <c r="C894" s="44">
        <v>44365.390277777777</v>
      </c>
      <c r="D894" s="43">
        <v>2.75</v>
      </c>
    </row>
    <row r="895" spans="1:4">
      <c r="A895" s="43">
        <v>0</v>
      </c>
      <c r="B895" s="43">
        <v>62590</v>
      </c>
      <c r="C895" s="44">
        <v>44365.650694444441</v>
      </c>
      <c r="D895" s="43">
        <v>5.24</v>
      </c>
    </row>
    <row r="896" spans="1:4">
      <c r="A896" s="43">
        <v>1</v>
      </c>
      <c r="B896" s="43">
        <v>62590</v>
      </c>
      <c r="C896" s="44">
        <v>44365.913888888892</v>
      </c>
      <c r="D896" s="43">
        <v>2.4900000000000002</v>
      </c>
    </row>
    <row r="897" spans="1:4">
      <c r="A897" s="43">
        <v>0</v>
      </c>
      <c r="B897" s="43">
        <v>62590</v>
      </c>
      <c r="C897" s="44">
        <v>44366.183333333334</v>
      </c>
      <c r="D897" s="43">
        <v>5.08</v>
      </c>
    </row>
    <row r="898" spans="1:4">
      <c r="A898" s="43">
        <v>1</v>
      </c>
      <c r="B898" s="43">
        <v>62590</v>
      </c>
      <c r="C898" s="44">
        <v>44366.447222222225</v>
      </c>
      <c r="D898" s="43">
        <v>2.94</v>
      </c>
    </row>
    <row r="899" spans="1:4">
      <c r="A899" s="43">
        <v>0</v>
      </c>
      <c r="B899" s="43">
        <v>62590</v>
      </c>
      <c r="C899" s="44">
        <v>44366.703472222223</v>
      </c>
      <c r="D899" s="43">
        <v>4.9400000000000004</v>
      </c>
    </row>
    <row r="900" spans="1:4">
      <c r="A900" s="43">
        <v>1</v>
      </c>
      <c r="B900" s="43">
        <v>62590</v>
      </c>
      <c r="C900" s="44">
        <v>44366.970138888886</v>
      </c>
      <c r="D900" s="43">
        <v>2.77</v>
      </c>
    </row>
    <row r="901" spans="1:4">
      <c r="A901" s="43">
        <v>0</v>
      </c>
      <c r="B901" s="43">
        <v>62590</v>
      </c>
      <c r="C901" s="44">
        <v>44367.245833333334</v>
      </c>
      <c r="D901" s="43">
        <v>5.09</v>
      </c>
    </row>
    <row r="902" spans="1:4">
      <c r="A902" s="43">
        <v>1</v>
      </c>
      <c r="B902" s="43">
        <v>62590</v>
      </c>
      <c r="C902" s="44">
        <v>44367.518055555556</v>
      </c>
      <c r="D902" s="43">
        <v>2.83</v>
      </c>
    </row>
    <row r="903" spans="1:4">
      <c r="A903" s="43">
        <v>0</v>
      </c>
      <c r="B903" s="43">
        <v>62590</v>
      </c>
      <c r="C903" s="44">
        <v>44367.774305555555</v>
      </c>
      <c r="D903" s="43">
        <v>4.87</v>
      </c>
    </row>
    <row r="904" spans="1:4">
      <c r="A904" s="43">
        <v>1</v>
      </c>
      <c r="B904" s="43">
        <v>62590</v>
      </c>
      <c r="C904" s="44">
        <v>44368.03402777778</v>
      </c>
      <c r="D904" s="43">
        <v>2.81</v>
      </c>
    </row>
    <row r="905" spans="1:4">
      <c r="A905" s="43">
        <v>0</v>
      </c>
      <c r="B905" s="43">
        <v>62590</v>
      </c>
      <c r="C905" s="44">
        <v>44368.302777777775</v>
      </c>
      <c r="D905" s="43">
        <v>5.34</v>
      </c>
    </row>
    <row r="906" spans="1:4">
      <c r="A906" s="43">
        <v>1</v>
      </c>
      <c r="B906" s="43">
        <v>62590</v>
      </c>
      <c r="C906" s="44">
        <v>44368.572916666664</v>
      </c>
      <c r="D906" s="43">
        <v>2.48</v>
      </c>
    </row>
    <row r="907" spans="1:4">
      <c r="A907" s="43">
        <v>0</v>
      </c>
      <c r="B907" s="43">
        <v>62590</v>
      </c>
      <c r="C907" s="44">
        <v>44368.834722222222</v>
      </c>
      <c r="D907" s="43">
        <v>5.08</v>
      </c>
    </row>
    <row r="908" spans="1:4">
      <c r="A908" s="43">
        <v>1</v>
      </c>
      <c r="B908" s="43">
        <v>62590</v>
      </c>
      <c r="C908" s="44">
        <v>44369.086805555555</v>
      </c>
      <c r="D908" s="43">
        <v>2.64</v>
      </c>
    </row>
    <row r="909" spans="1:4">
      <c r="A909" s="43">
        <v>0</v>
      </c>
      <c r="B909" s="43">
        <v>62590</v>
      </c>
      <c r="C909" s="44">
        <v>44369.348611111112</v>
      </c>
      <c r="D909" s="43">
        <v>5.72</v>
      </c>
    </row>
    <row r="910" spans="1:4">
      <c r="A910" s="43">
        <v>1</v>
      </c>
      <c r="B910" s="43">
        <v>62590</v>
      </c>
      <c r="C910" s="44">
        <v>44369.619444444441</v>
      </c>
      <c r="D910" s="43">
        <v>2.02</v>
      </c>
    </row>
    <row r="911" spans="1:4">
      <c r="A911" s="43">
        <v>0</v>
      </c>
      <c r="B911" s="43">
        <v>62590</v>
      </c>
      <c r="C911" s="44">
        <v>44369.881944444445</v>
      </c>
      <c r="D911" s="43">
        <v>5.4</v>
      </c>
    </row>
    <row r="912" spans="1:4">
      <c r="A912" s="43">
        <v>1</v>
      </c>
      <c r="B912" s="43">
        <v>62590</v>
      </c>
      <c r="C912" s="44">
        <v>44370.131249999999</v>
      </c>
      <c r="D912" s="43">
        <v>2.34</v>
      </c>
    </row>
    <row r="913" spans="1:4">
      <c r="A913" s="43">
        <v>0</v>
      </c>
      <c r="B913" s="43">
        <v>62590</v>
      </c>
      <c r="C913" s="44">
        <v>44370.386805555558</v>
      </c>
      <c r="D913" s="43">
        <v>6.13</v>
      </c>
    </row>
    <row r="914" spans="1:4">
      <c r="A914" s="43">
        <v>1</v>
      </c>
      <c r="B914" s="43">
        <v>62590</v>
      </c>
      <c r="C914" s="44">
        <v>44370.656944444447</v>
      </c>
      <c r="D914" s="43">
        <v>1.54</v>
      </c>
    </row>
    <row r="915" spans="1:4">
      <c r="A915" s="43">
        <v>0</v>
      </c>
      <c r="B915" s="43">
        <v>62590</v>
      </c>
      <c r="C915" s="44">
        <v>44370.920138888891</v>
      </c>
      <c r="D915" s="43">
        <v>5.73</v>
      </c>
    </row>
    <row r="916" spans="1:4">
      <c r="A916" s="43">
        <v>1</v>
      </c>
      <c r="B916" s="43">
        <v>62590</v>
      </c>
      <c r="C916" s="44">
        <v>44371.167361111111</v>
      </c>
      <c r="D916" s="43">
        <v>2.0099999999999998</v>
      </c>
    </row>
    <row r="917" spans="1:4">
      <c r="A917" s="43">
        <v>0</v>
      </c>
      <c r="B917" s="43">
        <v>62590</v>
      </c>
      <c r="C917" s="44">
        <v>44371.422222222223</v>
      </c>
      <c r="D917" s="43">
        <v>6.48</v>
      </c>
    </row>
    <row r="918" spans="1:4">
      <c r="A918" s="43">
        <v>1</v>
      </c>
      <c r="B918" s="43">
        <v>62590</v>
      </c>
      <c r="C918" s="44">
        <v>44371.690972222219</v>
      </c>
      <c r="D918" s="43">
        <v>1.1399999999999999</v>
      </c>
    </row>
    <row r="919" spans="1:4">
      <c r="A919" s="43">
        <v>0</v>
      </c>
      <c r="B919" s="43">
        <v>62590</v>
      </c>
      <c r="C919" s="44">
        <v>44371.953472222223</v>
      </c>
      <c r="D919" s="43">
        <v>5.98</v>
      </c>
    </row>
    <row r="920" spans="1:4">
      <c r="A920" s="43">
        <v>1</v>
      </c>
      <c r="B920" s="43">
        <v>62590</v>
      </c>
      <c r="C920" s="44">
        <v>44372.199305555558</v>
      </c>
      <c r="D920" s="43">
        <v>1.72</v>
      </c>
    </row>
    <row r="921" spans="1:4">
      <c r="A921" s="43">
        <v>0</v>
      </c>
      <c r="B921" s="43">
        <v>62590</v>
      </c>
      <c r="C921" s="44">
        <v>44372.455555555556</v>
      </c>
      <c r="D921" s="43">
        <v>6.71</v>
      </c>
    </row>
    <row r="922" spans="1:4">
      <c r="A922" s="43">
        <v>1</v>
      </c>
      <c r="B922" s="43">
        <v>62590</v>
      </c>
      <c r="C922" s="44">
        <v>44372.72152777778</v>
      </c>
      <c r="D922" s="43">
        <v>0.88</v>
      </c>
    </row>
    <row r="923" spans="1:4">
      <c r="A923" s="43">
        <v>0</v>
      </c>
      <c r="B923" s="43">
        <v>62590</v>
      </c>
      <c r="C923" s="44">
        <v>44372.984722222223</v>
      </c>
      <c r="D923" s="43">
        <v>6.13</v>
      </c>
    </row>
    <row r="924" spans="1:4">
      <c r="A924" s="43">
        <v>1</v>
      </c>
      <c r="B924" s="43">
        <v>62590</v>
      </c>
      <c r="C924" s="44">
        <v>44373.229166666664</v>
      </c>
      <c r="D924" s="43">
        <v>1.53</v>
      </c>
    </row>
    <row r="925" spans="1:4">
      <c r="A925" s="43">
        <v>0</v>
      </c>
      <c r="B925" s="43">
        <v>62590</v>
      </c>
      <c r="C925" s="44">
        <v>44373.486805555556</v>
      </c>
      <c r="D925" s="43">
        <v>6.81</v>
      </c>
    </row>
    <row r="926" spans="1:4">
      <c r="A926" s="43">
        <v>1</v>
      </c>
      <c r="B926" s="43">
        <v>62590</v>
      </c>
      <c r="C926" s="44">
        <v>44373.75</v>
      </c>
      <c r="D926" s="43">
        <v>0.78</v>
      </c>
    </row>
    <row r="927" spans="1:4">
      <c r="A927" s="43">
        <v>0</v>
      </c>
      <c r="B927" s="43">
        <v>62590</v>
      </c>
      <c r="C927" s="44">
        <v>44374.013888888891</v>
      </c>
      <c r="D927" s="43">
        <v>6.18</v>
      </c>
    </row>
    <row r="928" spans="1:4">
      <c r="A928" s="43">
        <v>1</v>
      </c>
      <c r="B928" s="43">
        <v>62590</v>
      </c>
      <c r="C928" s="44">
        <v>44374.258333333331</v>
      </c>
      <c r="D928" s="43">
        <v>1.46</v>
      </c>
    </row>
    <row r="929" spans="1:4">
      <c r="A929" s="43">
        <v>0</v>
      </c>
      <c r="B929" s="43">
        <v>62590</v>
      </c>
      <c r="C929" s="44">
        <v>44374.517361111109</v>
      </c>
      <c r="D929" s="43">
        <v>6.76</v>
      </c>
    </row>
    <row r="930" spans="1:4">
      <c r="A930" s="43">
        <v>1</v>
      </c>
      <c r="B930" s="43">
        <v>62590</v>
      </c>
      <c r="C930" s="44">
        <v>44374.77847222222</v>
      </c>
      <c r="D930" s="43">
        <v>0.84</v>
      </c>
    </row>
    <row r="931" spans="1:4">
      <c r="A931" s="43">
        <v>0</v>
      </c>
      <c r="B931" s="43">
        <v>62590</v>
      </c>
      <c r="C931" s="44">
        <v>44375.042361111111</v>
      </c>
      <c r="D931" s="43">
        <v>6.13</v>
      </c>
    </row>
    <row r="932" spans="1:4">
      <c r="A932" s="43">
        <v>1</v>
      </c>
      <c r="B932" s="43">
        <v>62590</v>
      </c>
      <c r="C932" s="44">
        <v>44375.286111111112</v>
      </c>
      <c r="D932" s="43">
        <v>1.53</v>
      </c>
    </row>
    <row r="933" spans="1:4">
      <c r="A933" s="43">
        <v>0</v>
      </c>
      <c r="B933" s="43">
        <v>62590</v>
      </c>
      <c r="C933" s="44">
        <v>44375.546527777777</v>
      </c>
      <c r="D933" s="43">
        <v>6.57</v>
      </c>
    </row>
    <row r="934" spans="1:4">
      <c r="A934" s="43">
        <v>1</v>
      </c>
      <c r="B934" s="43">
        <v>62590</v>
      </c>
      <c r="C934" s="44">
        <v>44375.805555555555</v>
      </c>
      <c r="D934" s="43">
        <v>1.05</v>
      </c>
    </row>
    <row r="935" spans="1:4">
      <c r="A935" s="43">
        <v>0</v>
      </c>
      <c r="B935" s="43">
        <v>62590</v>
      </c>
      <c r="C935" s="44">
        <v>44376.070138888892</v>
      </c>
      <c r="D935" s="43">
        <v>6</v>
      </c>
    </row>
    <row r="936" spans="1:4">
      <c r="A936" s="43">
        <v>1</v>
      </c>
      <c r="B936" s="43">
        <v>62590</v>
      </c>
      <c r="C936" s="44">
        <v>44376.313194444447</v>
      </c>
      <c r="D936" s="43">
        <v>1.73</v>
      </c>
    </row>
    <row r="937" spans="1:4">
      <c r="A937" s="43">
        <v>0</v>
      </c>
      <c r="B937" s="43">
        <v>62590</v>
      </c>
      <c r="C937" s="44">
        <v>44376.574305555558</v>
      </c>
      <c r="D937" s="43">
        <v>6.28</v>
      </c>
    </row>
    <row r="938" spans="1:4">
      <c r="A938" s="43">
        <v>1</v>
      </c>
      <c r="B938" s="43">
        <v>62590</v>
      </c>
      <c r="C938" s="44">
        <v>44376.831944444442</v>
      </c>
      <c r="D938" s="43">
        <v>1.37</v>
      </c>
    </row>
    <row r="939" spans="1:4">
      <c r="A939" s="43">
        <v>0</v>
      </c>
      <c r="B939" s="43">
        <v>62590</v>
      </c>
      <c r="C939" s="44">
        <v>44377.097222222219</v>
      </c>
      <c r="D939" s="43">
        <v>5.8</v>
      </c>
    </row>
    <row r="940" spans="1:4">
      <c r="A940" s="43">
        <v>1</v>
      </c>
      <c r="B940" s="43">
        <v>62590</v>
      </c>
      <c r="C940" s="44">
        <v>44377.341666666667</v>
      </c>
      <c r="D940" s="43">
        <v>2.0099999999999998</v>
      </c>
    </row>
    <row r="941" spans="1:4">
      <c r="A941" s="43">
        <v>0</v>
      </c>
      <c r="B941" s="43">
        <v>62590</v>
      </c>
      <c r="C941" s="44">
        <v>44377.602777777778</v>
      </c>
      <c r="D941" s="43">
        <v>5.9</v>
      </c>
    </row>
    <row r="942" spans="1:4">
      <c r="A942" s="43">
        <v>1</v>
      </c>
      <c r="B942" s="43">
        <v>62590</v>
      </c>
      <c r="C942" s="44">
        <v>44377.859027777777</v>
      </c>
      <c r="D942" s="43">
        <v>1.76</v>
      </c>
    </row>
    <row r="943" spans="1:4">
      <c r="A943" s="43">
        <v>0</v>
      </c>
      <c r="B943" s="43">
        <v>62590</v>
      </c>
      <c r="C943" s="44">
        <v>44378.125</v>
      </c>
      <c r="D943" s="43">
        <v>5.58</v>
      </c>
    </row>
    <row r="944" spans="1:4">
      <c r="A944" s="43">
        <v>1</v>
      </c>
      <c r="B944" s="43">
        <v>62590</v>
      </c>
      <c r="C944" s="44">
        <v>44378.372916666667</v>
      </c>
      <c r="D944" s="43">
        <v>2.35</v>
      </c>
    </row>
    <row r="945" spans="1:4">
      <c r="A945" s="43">
        <v>0</v>
      </c>
      <c r="B945" s="43">
        <v>62590</v>
      </c>
      <c r="C945" s="44">
        <v>44378.631249999999</v>
      </c>
      <c r="D945" s="43">
        <v>5.49</v>
      </c>
    </row>
    <row r="946" spans="1:4">
      <c r="A946" s="43">
        <v>1</v>
      </c>
      <c r="B946" s="43">
        <v>62590</v>
      </c>
      <c r="C946" s="44">
        <v>44378.887499999997</v>
      </c>
      <c r="D946" s="43">
        <v>2.19</v>
      </c>
    </row>
    <row r="947" spans="1:4">
      <c r="A947" s="43">
        <v>0</v>
      </c>
      <c r="B947" s="43">
        <v>62590</v>
      </c>
      <c r="C947" s="44">
        <v>44379.154861111114</v>
      </c>
      <c r="D947" s="43">
        <v>5.33</v>
      </c>
    </row>
    <row r="948" spans="1:4">
      <c r="A948" s="43">
        <v>1</v>
      </c>
      <c r="B948" s="43">
        <v>62590</v>
      </c>
      <c r="C948" s="44">
        <v>44379.411111111112</v>
      </c>
      <c r="D948" s="43">
        <v>2.68</v>
      </c>
    </row>
    <row r="949" spans="1:4">
      <c r="A949" s="43">
        <v>0</v>
      </c>
      <c r="B949" s="43">
        <v>62590</v>
      </c>
      <c r="C949" s="44">
        <v>44379.664583333331</v>
      </c>
      <c r="D949" s="43">
        <v>5.08</v>
      </c>
    </row>
    <row r="950" spans="1:4">
      <c r="A950" s="43">
        <v>1</v>
      </c>
      <c r="B950" s="43">
        <v>62590</v>
      </c>
      <c r="C950" s="44">
        <v>44379.92291666667</v>
      </c>
      <c r="D950" s="43">
        <v>2.61</v>
      </c>
    </row>
    <row r="951" spans="1:4">
      <c r="A951" s="43">
        <v>0</v>
      </c>
      <c r="B951" s="43">
        <v>62590</v>
      </c>
      <c r="C951" s="44">
        <v>44380.193749999999</v>
      </c>
      <c r="D951" s="43">
        <v>5.0999999999999996</v>
      </c>
    </row>
    <row r="952" spans="1:4">
      <c r="A952" s="43">
        <v>1</v>
      </c>
      <c r="B952" s="43">
        <v>62590</v>
      </c>
      <c r="C952" s="44">
        <v>44380.464583333334</v>
      </c>
      <c r="D952" s="43">
        <v>2.92</v>
      </c>
    </row>
    <row r="953" spans="1:4">
      <c r="A953" s="43">
        <v>0</v>
      </c>
      <c r="B953" s="43">
        <v>62590</v>
      </c>
      <c r="C953" s="44">
        <v>44380.709722222222</v>
      </c>
      <c r="D953" s="43">
        <v>4.7300000000000004</v>
      </c>
    </row>
    <row r="954" spans="1:4">
      <c r="A954" s="43">
        <v>1</v>
      </c>
      <c r="B954" s="43">
        <v>62590</v>
      </c>
      <c r="C954" s="44">
        <v>44380.972222222219</v>
      </c>
      <c r="D954" s="43">
        <v>2.95</v>
      </c>
    </row>
    <row r="955" spans="1:4">
      <c r="A955" s="43">
        <v>0</v>
      </c>
      <c r="B955" s="43">
        <v>62590</v>
      </c>
      <c r="C955" s="44">
        <v>44381.244444444441</v>
      </c>
      <c r="D955" s="43">
        <v>4.96</v>
      </c>
    </row>
    <row r="956" spans="1:4">
      <c r="A956" s="43">
        <v>1</v>
      </c>
      <c r="B956" s="43">
        <v>62590</v>
      </c>
      <c r="C956" s="44">
        <v>44381.520833333336</v>
      </c>
      <c r="D956" s="43">
        <v>2.98</v>
      </c>
    </row>
    <row r="957" spans="1:4">
      <c r="A957" s="43">
        <v>0</v>
      </c>
      <c r="B957" s="43">
        <v>62590</v>
      </c>
      <c r="C957" s="44">
        <v>44381.770138888889</v>
      </c>
      <c r="D957" s="43">
        <v>4.55</v>
      </c>
    </row>
    <row r="958" spans="1:4">
      <c r="A958" s="43">
        <v>1</v>
      </c>
      <c r="B958" s="43">
        <v>62590</v>
      </c>
      <c r="C958" s="44">
        <v>44382.030555555553</v>
      </c>
      <c r="D958" s="43">
        <v>3.13</v>
      </c>
    </row>
    <row r="959" spans="1:4">
      <c r="A959" s="43">
        <v>0</v>
      </c>
      <c r="B959" s="43">
        <v>62590</v>
      </c>
      <c r="C959" s="44">
        <v>44382.298611111109</v>
      </c>
      <c r="D959" s="43">
        <v>4.97</v>
      </c>
    </row>
    <row r="960" spans="1:4">
      <c r="A960" s="43">
        <v>1</v>
      </c>
      <c r="B960" s="43">
        <v>62590</v>
      </c>
      <c r="C960" s="44">
        <v>44382.572916666664</v>
      </c>
      <c r="D960" s="43">
        <v>2.88</v>
      </c>
    </row>
    <row r="961" spans="1:4">
      <c r="A961" s="43">
        <v>0</v>
      </c>
      <c r="B961" s="43">
        <v>62590</v>
      </c>
      <c r="C961" s="44">
        <v>44382.833333333336</v>
      </c>
      <c r="D961" s="43">
        <v>4.6100000000000003</v>
      </c>
    </row>
    <row r="962" spans="1:4">
      <c r="A962" s="43">
        <v>1</v>
      </c>
      <c r="B962" s="43">
        <v>62590</v>
      </c>
      <c r="C962" s="44">
        <v>44383.085416666669</v>
      </c>
      <c r="D962" s="43">
        <v>3.11</v>
      </c>
    </row>
    <row r="963" spans="1:4">
      <c r="A963" s="43">
        <v>0</v>
      </c>
      <c r="B963" s="43">
        <v>62590</v>
      </c>
      <c r="C963" s="44">
        <v>44383.34652777778</v>
      </c>
      <c r="D963" s="43">
        <v>5.13</v>
      </c>
    </row>
    <row r="964" spans="1:4">
      <c r="A964" s="43">
        <v>1</v>
      </c>
      <c r="B964" s="43">
        <v>62590</v>
      </c>
      <c r="C964" s="44">
        <v>44383.619444444441</v>
      </c>
      <c r="D964" s="43">
        <v>2.64</v>
      </c>
    </row>
    <row r="965" spans="1:4">
      <c r="A965" s="43">
        <v>0</v>
      </c>
      <c r="B965" s="43">
        <v>62590</v>
      </c>
      <c r="C965" s="44">
        <v>44383.884722222225</v>
      </c>
      <c r="D965" s="43">
        <v>4.8499999999999996</v>
      </c>
    </row>
    <row r="966" spans="1:4">
      <c r="A966" s="43">
        <v>1</v>
      </c>
      <c r="B966" s="43">
        <v>62590</v>
      </c>
      <c r="C966" s="44">
        <v>44384.131944444445</v>
      </c>
      <c r="D966" s="43">
        <v>2.93</v>
      </c>
    </row>
    <row r="967" spans="1:4">
      <c r="A967" s="43">
        <v>0</v>
      </c>
      <c r="B967" s="43">
        <v>62590</v>
      </c>
      <c r="C967" s="44">
        <v>44384.385416666664</v>
      </c>
      <c r="D967" s="43">
        <v>5.37</v>
      </c>
    </row>
    <row r="968" spans="1:4">
      <c r="A968" s="43">
        <v>1</v>
      </c>
      <c r="B968" s="43">
        <v>62590</v>
      </c>
      <c r="C968" s="44">
        <v>44384.655555555553</v>
      </c>
      <c r="D968" s="43">
        <v>2.3199999999999998</v>
      </c>
    </row>
    <row r="969" spans="1:4">
      <c r="A969" s="43">
        <v>0</v>
      </c>
      <c r="B969" s="43">
        <v>62590</v>
      </c>
      <c r="C969" s="44">
        <v>44384.918749999997</v>
      </c>
      <c r="D969" s="43">
        <v>5.14</v>
      </c>
    </row>
    <row r="970" spans="1:4">
      <c r="A970" s="43">
        <v>1</v>
      </c>
      <c r="B970" s="43">
        <v>62590</v>
      </c>
      <c r="C970" s="44">
        <v>44385.165277777778</v>
      </c>
      <c r="D970" s="43">
        <v>2.68</v>
      </c>
    </row>
    <row r="971" spans="1:4">
      <c r="A971" s="43">
        <v>0</v>
      </c>
      <c r="B971" s="43">
        <v>62590</v>
      </c>
      <c r="C971" s="44">
        <v>44385.416666666664</v>
      </c>
      <c r="D971" s="43">
        <v>5.63</v>
      </c>
    </row>
    <row r="972" spans="1:4">
      <c r="A972" s="43">
        <v>1</v>
      </c>
      <c r="B972" s="43">
        <v>62590</v>
      </c>
      <c r="C972" s="44">
        <v>44385.684027777781</v>
      </c>
      <c r="D972" s="43">
        <v>2</v>
      </c>
    </row>
    <row r="973" spans="1:4">
      <c r="A973" s="43">
        <v>0</v>
      </c>
      <c r="B973" s="43">
        <v>62590</v>
      </c>
      <c r="C973" s="44">
        <v>44385.947222222225</v>
      </c>
      <c r="D973" s="43">
        <v>5.39</v>
      </c>
    </row>
    <row r="974" spans="1:4">
      <c r="A974" s="43">
        <v>1</v>
      </c>
      <c r="B974" s="43">
        <v>62590</v>
      </c>
      <c r="C974" s="44">
        <v>44386.190972222219</v>
      </c>
      <c r="D974" s="43">
        <v>2.42</v>
      </c>
    </row>
    <row r="975" spans="1:4">
      <c r="A975" s="43">
        <v>0</v>
      </c>
      <c r="B975" s="43">
        <v>62590</v>
      </c>
      <c r="C975" s="44">
        <v>44386.443749999999</v>
      </c>
      <c r="D975" s="43">
        <v>5.87</v>
      </c>
    </row>
    <row r="976" spans="1:4">
      <c r="A976" s="43">
        <v>1</v>
      </c>
      <c r="B976" s="43">
        <v>62590</v>
      </c>
      <c r="C976" s="44">
        <v>44386.708333333336</v>
      </c>
      <c r="D976" s="43">
        <v>1.69</v>
      </c>
    </row>
    <row r="977" spans="1:4">
      <c r="A977" s="43">
        <v>0</v>
      </c>
      <c r="B977" s="43">
        <v>62590</v>
      </c>
      <c r="C977" s="44">
        <v>44386.970833333333</v>
      </c>
      <c r="D977" s="43">
        <v>5.61</v>
      </c>
    </row>
    <row r="978" spans="1:4">
      <c r="A978" s="43">
        <v>1</v>
      </c>
      <c r="B978" s="43">
        <v>62590</v>
      </c>
      <c r="C978" s="44">
        <v>44387.213888888888</v>
      </c>
      <c r="D978" s="43">
        <v>2.17</v>
      </c>
    </row>
    <row r="979" spans="1:4">
      <c r="A979" s="43">
        <v>0</v>
      </c>
      <c r="B979" s="43">
        <v>62590</v>
      </c>
      <c r="C979" s="44">
        <v>44387.46875</v>
      </c>
      <c r="D979" s="43">
        <v>6.08</v>
      </c>
    </row>
    <row r="980" spans="1:4">
      <c r="A980" s="43">
        <v>1</v>
      </c>
      <c r="B980" s="43">
        <v>62590</v>
      </c>
      <c r="C980" s="44">
        <v>44387.729861111111</v>
      </c>
      <c r="D980" s="43">
        <v>1.43</v>
      </c>
    </row>
    <row r="981" spans="1:4">
      <c r="A981" s="43">
        <v>0</v>
      </c>
      <c r="B981" s="43">
        <v>62590</v>
      </c>
      <c r="C981" s="44">
        <v>44387.993750000001</v>
      </c>
      <c r="D981" s="43">
        <v>5.77</v>
      </c>
    </row>
    <row r="982" spans="1:4">
      <c r="A982" s="43">
        <v>1</v>
      </c>
      <c r="B982" s="43">
        <v>62590</v>
      </c>
      <c r="C982" s="44">
        <v>44388.23541666667</v>
      </c>
      <c r="D982" s="43">
        <v>1.95</v>
      </c>
    </row>
    <row r="983" spans="1:4">
      <c r="A983" s="43">
        <v>0</v>
      </c>
      <c r="B983" s="43">
        <v>62590</v>
      </c>
      <c r="C983" s="44">
        <v>44388.492361111108</v>
      </c>
      <c r="D983" s="43">
        <v>6.24</v>
      </c>
    </row>
    <row r="984" spans="1:4">
      <c r="A984" s="43">
        <v>1</v>
      </c>
      <c r="B984" s="43">
        <v>62590</v>
      </c>
      <c r="C984" s="44">
        <v>44388.751388888886</v>
      </c>
      <c r="D984" s="43">
        <v>1.22</v>
      </c>
    </row>
    <row r="985" spans="1:4">
      <c r="A985" s="43">
        <v>0</v>
      </c>
      <c r="B985" s="43">
        <v>62590</v>
      </c>
      <c r="C985" s="44">
        <v>44389.015972222223</v>
      </c>
      <c r="D985" s="43">
        <v>5.89</v>
      </c>
    </row>
    <row r="986" spans="1:4">
      <c r="A986" s="43">
        <v>1</v>
      </c>
      <c r="B986" s="43">
        <v>62590</v>
      </c>
      <c r="C986" s="44">
        <v>44389.256944444445</v>
      </c>
      <c r="D986" s="43">
        <v>1.78</v>
      </c>
    </row>
    <row r="987" spans="1:4">
      <c r="A987" s="43">
        <v>0</v>
      </c>
      <c r="B987" s="43">
        <v>62590</v>
      </c>
      <c r="C987" s="44">
        <v>44389.515972222223</v>
      </c>
      <c r="D987" s="43">
        <v>6.33</v>
      </c>
    </row>
    <row r="988" spans="1:4">
      <c r="A988" s="43">
        <v>1</v>
      </c>
      <c r="B988" s="43">
        <v>62590</v>
      </c>
      <c r="C988" s="44">
        <v>44389.772916666669</v>
      </c>
      <c r="D988" s="43">
        <v>1.1000000000000001</v>
      </c>
    </row>
    <row r="989" spans="1:4">
      <c r="A989" s="43">
        <v>0</v>
      </c>
      <c r="B989" s="43">
        <v>62590</v>
      </c>
      <c r="C989" s="44">
        <v>44390.037499999999</v>
      </c>
      <c r="D989" s="43">
        <v>5.97</v>
      </c>
    </row>
    <row r="990" spans="1:4">
      <c r="A990" s="43">
        <v>1</v>
      </c>
      <c r="B990" s="43">
        <v>62590</v>
      </c>
      <c r="C990" s="44">
        <v>44390.27847222222</v>
      </c>
      <c r="D990" s="43">
        <v>1.67</v>
      </c>
    </row>
    <row r="991" spans="1:4">
      <c r="A991" s="43">
        <v>0</v>
      </c>
      <c r="B991" s="43">
        <v>62590</v>
      </c>
      <c r="C991" s="44">
        <v>44390.539583333331</v>
      </c>
      <c r="D991" s="43">
        <v>6.35</v>
      </c>
    </row>
    <row r="992" spans="1:4">
      <c r="A992" s="43">
        <v>1</v>
      </c>
      <c r="B992" s="43">
        <v>62590</v>
      </c>
      <c r="C992" s="44">
        <v>44390.794444444444</v>
      </c>
      <c r="D992" s="43">
        <v>1.07</v>
      </c>
    </row>
    <row r="993" spans="1:4">
      <c r="A993" s="43">
        <v>0</v>
      </c>
      <c r="B993" s="43">
        <v>62590</v>
      </c>
      <c r="C993" s="44">
        <v>44391.059027777781</v>
      </c>
      <c r="D993" s="43">
        <v>6</v>
      </c>
    </row>
    <row r="994" spans="1:4">
      <c r="A994" s="43">
        <v>1</v>
      </c>
      <c r="B994" s="43">
        <v>62590</v>
      </c>
      <c r="C994" s="44">
        <v>44391.301388888889</v>
      </c>
      <c r="D994" s="43">
        <v>1.64</v>
      </c>
    </row>
    <row r="995" spans="1:4">
      <c r="A995" s="43">
        <v>0</v>
      </c>
      <c r="B995" s="43">
        <v>62590</v>
      </c>
      <c r="C995" s="44">
        <v>44391.5625</v>
      </c>
      <c r="D995" s="43">
        <v>6.28</v>
      </c>
    </row>
    <row r="996" spans="1:4">
      <c r="A996" s="43">
        <v>1</v>
      </c>
      <c r="B996" s="43">
        <v>62590</v>
      </c>
      <c r="C996" s="44">
        <v>44391.816666666666</v>
      </c>
      <c r="D996" s="43">
        <v>1.1499999999999999</v>
      </c>
    </row>
    <row r="997" spans="1:4">
      <c r="A997" s="43">
        <v>0</v>
      </c>
      <c r="B997" s="43">
        <v>62590</v>
      </c>
      <c r="C997" s="44">
        <v>44392.080555555556</v>
      </c>
      <c r="D997" s="43">
        <v>5.98</v>
      </c>
    </row>
    <row r="998" spans="1:4">
      <c r="A998" s="43">
        <v>1</v>
      </c>
      <c r="B998" s="43">
        <v>62590</v>
      </c>
      <c r="C998" s="44">
        <v>44392.324305555558</v>
      </c>
      <c r="D998" s="43">
        <v>1.71</v>
      </c>
    </row>
    <row r="999" spans="1:4">
      <c r="A999" s="43">
        <v>0</v>
      </c>
      <c r="B999" s="43">
        <v>62590</v>
      </c>
      <c r="C999" s="44">
        <v>44392.586111111108</v>
      </c>
      <c r="D999" s="43">
        <v>6.12</v>
      </c>
    </row>
    <row r="1000" spans="1:4">
      <c r="A1000" s="43">
        <v>1</v>
      </c>
      <c r="B1000" s="43">
        <v>62590</v>
      </c>
      <c r="C1000" s="44">
        <v>44392.839583333334</v>
      </c>
      <c r="D1000" s="43">
        <v>1.36</v>
      </c>
    </row>
    <row r="1001" spans="1:4">
      <c r="A1001" s="43">
        <v>0</v>
      </c>
      <c r="B1001" s="43">
        <v>62590</v>
      </c>
      <c r="C1001" s="44">
        <v>44393.102777777778</v>
      </c>
      <c r="D1001" s="43">
        <v>5.9</v>
      </c>
    </row>
    <row r="1002" spans="1:4">
      <c r="A1002" s="43">
        <v>1</v>
      </c>
      <c r="B1002" s="43">
        <v>62590</v>
      </c>
      <c r="C1002" s="44">
        <v>44393.351388888892</v>
      </c>
      <c r="D1002" s="43">
        <v>1.88</v>
      </c>
    </row>
    <row r="1003" spans="1:4">
      <c r="A1003" s="43">
        <v>0</v>
      </c>
      <c r="B1003" s="43">
        <v>62590</v>
      </c>
      <c r="C1003" s="44">
        <v>44393.611111111109</v>
      </c>
      <c r="D1003" s="43">
        <v>5.86</v>
      </c>
    </row>
    <row r="1004" spans="1:4">
      <c r="A1004" s="43">
        <v>1</v>
      </c>
      <c r="B1004" s="43">
        <v>62590</v>
      </c>
      <c r="C1004" s="44">
        <v>44393.864583333336</v>
      </c>
      <c r="D1004" s="43">
        <v>1.68</v>
      </c>
    </row>
    <row r="1005" spans="1:4">
      <c r="A1005" s="43">
        <v>0</v>
      </c>
      <c r="B1005" s="43">
        <v>62590</v>
      </c>
      <c r="C1005" s="44">
        <v>44394.127083333333</v>
      </c>
      <c r="D1005" s="43">
        <v>5.76</v>
      </c>
    </row>
    <row r="1006" spans="1:4">
      <c r="A1006" s="43">
        <v>1</v>
      </c>
      <c r="B1006" s="43">
        <v>62590</v>
      </c>
      <c r="C1006" s="44">
        <v>44394.381249999999</v>
      </c>
      <c r="D1006" s="43">
        <v>2.11</v>
      </c>
    </row>
    <row r="1007" spans="1:4">
      <c r="A1007" s="43">
        <v>0</v>
      </c>
      <c r="B1007" s="43">
        <v>62590</v>
      </c>
      <c r="C1007" s="44">
        <v>44394.638888888891</v>
      </c>
      <c r="D1007" s="43">
        <v>5.52</v>
      </c>
    </row>
    <row r="1008" spans="1:4">
      <c r="A1008" s="43">
        <v>1</v>
      </c>
      <c r="B1008" s="43">
        <v>62590</v>
      </c>
      <c r="C1008" s="44">
        <v>44394.893055555556</v>
      </c>
      <c r="D1008" s="43">
        <v>2.09</v>
      </c>
    </row>
    <row r="1009" spans="1:4">
      <c r="A1009" s="43">
        <v>0</v>
      </c>
      <c r="B1009" s="43">
        <v>62590</v>
      </c>
      <c r="C1009" s="44">
        <v>44395.15625</v>
      </c>
      <c r="D1009" s="43">
        <v>5.58</v>
      </c>
    </row>
    <row r="1010" spans="1:4">
      <c r="A1010" s="43">
        <v>1</v>
      </c>
      <c r="B1010" s="43">
        <v>62590</v>
      </c>
      <c r="C1010" s="44">
        <v>44395.420138888891</v>
      </c>
      <c r="D1010" s="43">
        <v>2.38</v>
      </c>
    </row>
    <row r="1011" spans="1:4">
      <c r="A1011" s="43">
        <v>0</v>
      </c>
      <c r="B1011" s="43">
        <v>62590</v>
      </c>
      <c r="C1011" s="44">
        <v>44395.675000000003</v>
      </c>
      <c r="D1011" s="43">
        <v>5.14</v>
      </c>
    </row>
    <row r="1012" spans="1:4">
      <c r="A1012" s="43">
        <v>1</v>
      </c>
      <c r="B1012" s="43">
        <v>62590</v>
      </c>
      <c r="C1012" s="44">
        <v>44395.929861111108</v>
      </c>
      <c r="D1012" s="43">
        <v>2.52</v>
      </c>
    </row>
    <row r="1013" spans="1:4">
      <c r="A1013" s="43">
        <v>0</v>
      </c>
      <c r="B1013" s="43">
        <v>62590</v>
      </c>
      <c r="C1013" s="44">
        <v>44396.197222222225</v>
      </c>
      <c r="D1013" s="43">
        <v>5.38</v>
      </c>
    </row>
    <row r="1014" spans="1:4">
      <c r="A1014" s="43">
        <v>1</v>
      </c>
      <c r="B1014" s="43">
        <v>62590</v>
      </c>
      <c r="C1014" s="44">
        <v>44396.475694444445</v>
      </c>
      <c r="D1014" s="43">
        <v>2.58</v>
      </c>
    </row>
    <row r="1015" spans="1:4">
      <c r="A1015" s="43">
        <v>0</v>
      </c>
      <c r="B1015" s="43">
        <v>62590</v>
      </c>
      <c r="C1015" s="44">
        <v>44396.728472222225</v>
      </c>
      <c r="D1015" s="43">
        <v>4.8</v>
      </c>
    </row>
    <row r="1016" spans="1:4">
      <c r="A1016" s="43">
        <v>1</v>
      </c>
      <c r="B1016" s="43">
        <v>62590</v>
      </c>
      <c r="C1016" s="44">
        <v>44396.98541666667</v>
      </c>
      <c r="D1016" s="43">
        <v>2.87</v>
      </c>
    </row>
    <row r="1017" spans="1:4">
      <c r="A1017" s="43">
        <v>0</v>
      </c>
      <c r="B1017" s="43">
        <v>62590</v>
      </c>
      <c r="C1017" s="44">
        <v>44397.254166666666</v>
      </c>
      <c r="D1017" s="43">
        <v>5.28</v>
      </c>
    </row>
    <row r="1018" spans="1:4">
      <c r="A1018" s="43">
        <v>1</v>
      </c>
      <c r="B1018" s="43">
        <v>62590</v>
      </c>
      <c r="C1018" s="44">
        <v>44397.540277777778</v>
      </c>
      <c r="D1018" s="43">
        <v>2.57</v>
      </c>
    </row>
    <row r="1019" spans="1:4">
      <c r="A1019" s="43">
        <v>0</v>
      </c>
      <c r="B1019" s="43">
        <v>62590</v>
      </c>
      <c r="C1019" s="44">
        <v>44397.802083333336</v>
      </c>
      <c r="D1019" s="43">
        <v>4.68</v>
      </c>
    </row>
    <row r="1020" spans="1:4">
      <c r="A1020" s="43">
        <v>1</v>
      </c>
      <c r="B1020" s="43">
        <v>62590</v>
      </c>
      <c r="C1020" s="44">
        <v>44398.053472222222</v>
      </c>
      <c r="D1020" s="43">
        <v>2.98</v>
      </c>
    </row>
    <row r="1021" spans="1:4">
      <c r="A1021" s="43">
        <v>0</v>
      </c>
      <c r="B1021" s="43">
        <v>62590</v>
      </c>
      <c r="C1021" s="44">
        <v>44398.318055555559</v>
      </c>
      <c r="D1021" s="43">
        <v>5.37</v>
      </c>
    </row>
    <row r="1022" spans="1:4">
      <c r="A1022" s="43">
        <v>1</v>
      </c>
      <c r="B1022" s="43">
        <v>62590</v>
      </c>
      <c r="C1022" s="44">
        <v>44398.600694444445</v>
      </c>
      <c r="D1022" s="43">
        <v>2.3199999999999998</v>
      </c>
    </row>
    <row r="1023" spans="1:4">
      <c r="A1023" s="43">
        <v>0</v>
      </c>
      <c r="B1023" s="43">
        <v>62590</v>
      </c>
      <c r="C1023" s="44">
        <v>44398.870138888888</v>
      </c>
      <c r="D1023" s="43">
        <v>4.8899999999999997</v>
      </c>
    </row>
    <row r="1024" spans="1:4">
      <c r="A1024" s="43">
        <v>1</v>
      </c>
      <c r="B1024" s="43">
        <v>62590</v>
      </c>
      <c r="C1024" s="44">
        <v>44399.114583333336</v>
      </c>
      <c r="D1024" s="43">
        <v>2.78</v>
      </c>
    </row>
    <row r="1025" spans="1:4">
      <c r="A1025" s="43">
        <v>0</v>
      </c>
      <c r="B1025" s="43">
        <v>62590</v>
      </c>
      <c r="C1025" s="44">
        <v>44399.372916666667</v>
      </c>
      <c r="D1025" s="43">
        <v>5.66</v>
      </c>
    </row>
    <row r="1026" spans="1:4">
      <c r="A1026" s="43">
        <v>1</v>
      </c>
      <c r="B1026" s="43">
        <v>62590</v>
      </c>
      <c r="C1026" s="44">
        <v>44399.649305555555</v>
      </c>
      <c r="D1026" s="43">
        <v>1.9</v>
      </c>
    </row>
    <row r="1027" spans="1:4">
      <c r="A1027" s="43">
        <v>0</v>
      </c>
      <c r="B1027" s="43">
        <v>62590</v>
      </c>
      <c r="C1027" s="44">
        <v>44399.916666666664</v>
      </c>
      <c r="D1027" s="43">
        <v>5.25</v>
      </c>
    </row>
    <row r="1028" spans="1:4">
      <c r="A1028" s="43">
        <v>1</v>
      </c>
      <c r="B1028" s="43">
        <v>62590</v>
      </c>
      <c r="C1028" s="44">
        <v>44400.159722222219</v>
      </c>
      <c r="D1028" s="43">
        <v>2.38</v>
      </c>
    </row>
    <row r="1029" spans="1:4">
      <c r="A1029" s="43">
        <v>0</v>
      </c>
      <c r="B1029" s="43">
        <v>62590</v>
      </c>
      <c r="C1029" s="44">
        <v>44400.416666666664</v>
      </c>
      <c r="D1029" s="43">
        <v>6.02</v>
      </c>
    </row>
    <row r="1030" spans="1:4">
      <c r="A1030" s="43">
        <v>1</v>
      </c>
      <c r="B1030" s="43">
        <v>62590</v>
      </c>
      <c r="C1030" s="44">
        <v>44400.686805555553</v>
      </c>
      <c r="D1030" s="43">
        <v>1.45</v>
      </c>
    </row>
    <row r="1031" spans="1:4">
      <c r="A1031" s="43">
        <v>0</v>
      </c>
      <c r="B1031" s="43">
        <v>62590</v>
      </c>
      <c r="C1031" s="44">
        <v>44400.952777777777</v>
      </c>
      <c r="D1031" s="43">
        <v>5.62</v>
      </c>
    </row>
    <row r="1032" spans="1:4">
      <c r="A1032" s="43">
        <v>1</v>
      </c>
      <c r="B1032" s="43">
        <v>62590</v>
      </c>
      <c r="C1032" s="44">
        <v>44401.195138888892</v>
      </c>
      <c r="D1032" s="43">
        <v>1.96</v>
      </c>
    </row>
    <row r="1033" spans="1:4">
      <c r="A1033" s="43">
        <v>0</v>
      </c>
      <c r="B1033" s="43">
        <v>62590</v>
      </c>
      <c r="C1033" s="44">
        <v>44401.452777777777</v>
      </c>
      <c r="D1033" s="43">
        <v>6.33</v>
      </c>
    </row>
    <row r="1034" spans="1:4">
      <c r="A1034" s="43">
        <v>1</v>
      </c>
      <c r="B1034" s="43">
        <v>62590</v>
      </c>
      <c r="C1034" s="44">
        <v>44401.718055555553</v>
      </c>
      <c r="D1034" s="43">
        <v>1.08</v>
      </c>
    </row>
    <row r="1035" spans="1:4">
      <c r="A1035" s="43">
        <v>0</v>
      </c>
      <c r="B1035" s="43">
        <v>62590</v>
      </c>
      <c r="C1035" s="44">
        <v>44401.98333333333</v>
      </c>
      <c r="D1035" s="43">
        <v>5.92</v>
      </c>
    </row>
    <row r="1036" spans="1:4">
      <c r="A1036" s="43">
        <v>1</v>
      </c>
      <c r="B1036" s="43">
        <v>62590</v>
      </c>
      <c r="C1036" s="44">
        <v>44402.225694444445</v>
      </c>
      <c r="D1036" s="43">
        <v>1.59</v>
      </c>
    </row>
    <row r="1037" spans="1:4">
      <c r="A1037" s="43">
        <v>0</v>
      </c>
      <c r="B1037" s="43">
        <v>62590</v>
      </c>
      <c r="C1037" s="44">
        <v>44402.484722222223</v>
      </c>
      <c r="D1037" s="43">
        <v>6.54</v>
      </c>
    </row>
    <row r="1038" spans="1:4">
      <c r="A1038" s="43">
        <v>1</v>
      </c>
      <c r="B1038" s="43">
        <v>62590</v>
      </c>
      <c r="C1038" s="44">
        <v>44402.746527777781</v>
      </c>
      <c r="D1038" s="43">
        <v>0.85</v>
      </c>
    </row>
    <row r="1039" spans="1:4">
      <c r="A1039" s="43">
        <v>0</v>
      </c>
      <c r="B1039" s="43">
        <v>62590</v>
      </c>
      <c r="C1039" s="44">
        <v>44403.010416666664</v>
      </c>
      <c r="D1039" s="43">
        <v>6.13</v>
      </c>
    </row>
    <row r="1040" spans="1:4">
      <c r="A1040" s="43">
        <v>1</v>
      </c>
      <c r="B1040" s="43">
        <v>62590</v>
      </c>
      <c r="C1040" s="44">
        <v>44403.254166666666</v>
      </c>
      <c r="D1040" s="43">
        <v>1.35</v>
      </c>
    </row>
    <row r="1041" spans="1:4">
      <c r="A1041" s="43">
        <v>0</v>
      </c>
      <c r="B1041" s="43">
        <v>62590</v>
      </c>
      <c r="C1041" s="44">
        <v>44403.51458333333</v>
      </c>
      <c r="D1041" s="43">
        <v>6.62</v>
      </c>
    </row>
    <row r="1042" spans="1:4">
      <c r="A1042" s="43">
        <v>1</v>
      </c>
      <c r="B1042" s="43">
        <v>62590</v>
      </c>
      <c r="C1042" s="44">
        <v>44403.771527777775</v>
      </c>
      <c r="D1042" s="43">
        <v>0.78</v>
      </c>
    </row>
    <row r="1043" spans="1:4">
      <c r="A1043" s="43">
        <v>0</v>
      </c>
      <c r="B1043" s="43">
        <v>62590</v>
      </c>
      <c r="C1043" s="44">
        <v>44404.036111111112</v>
      </c>
      <c r="D1043" s="43">
        <v>6.25</v>
      </c>
    </row>
    <row r="1044" spans="1:4">
      <c r="A1044" s="43">
        <v>1</v>
      </c>
      <c r="B1044" s="43">
        <v>62590</v>
      </c>
      <c r="C1044" s="44">
        <v>44404.280555555553</v>
      </c>
      <c r="D1044" s="43">
        <v>1.26</v>
      </c>
    </row>
    <row r="1045" spans="1:4">
      <c r="A1045" s="43">
        <v>0</v>
      </c>
      <c r="B1045" s="43">
        <v>62590</v>
      </c>
      <c r="C1045" s="44">
        <v>44404.541666666664</v>
      </c>
      <c r="D1045" s="43">
        <v>6.56</v>
      </c>
    </row>
    <row r="1046" spans="1:4">
      <c r="A1046" s="43">
        <v>1</v>
      </c>
      <c r="B1046" s="43">
        <v>62590</v>
      </c>
      <c r="C1046" s="44">
        <v>44404.796527777777</v>
      </c>
      <c r="D1046" s="43">
        <v>0.86</v>
      </c>
    </row>
    <row r="1047" spans="1:4">
      <c r="A1047" s="43">
        <v>0</v>
      </c>
      <c r="B1047" s="43">
        <v>62590</v>
      </c>
      <c r="C1047" s="44">
        <v>44405.05972222222</v>
      </c>
      <c r="D1047" s="43">
        <v>6.26</v>
      </c>
    </row>
    <row r="1048" spans="1:4">
      <c r="A1048" s="43">
        <v>1</v>
      </c>
      <c r="B1048" s="43">
        <v>62590</v>
      </c>
      <c r="C1048" s="44">
        <v>44405.305555555555</v>
      </c>
      <c r="D1048" s="43">
        <v>1.31</v>
      </c>
    </row>
    <row r="1049" spans="1:4">
      <c r="A1049" s="43">
        <v>0</v>
      </c>
      <c r="B1049" s="43">
        <v>62590</v>
      </c>
      <c r="C1049" s="44">
        <v>44405.565972222219</v>
      </c>
      <c r="D1049" s="43">
        <v>6.38</v>
      </c>
    </row>
    <row r="1050" spans="1:4">
      <c r="A1050" s="43">
        <v>1</v>
      </c>
      <c r="B1050" s="43">
        <v>62590</v>
      </c>
      <c r="C1050" s="44">
        <v>44405.818749999999</v>
      </c>
      <c r="D1050" s="43">
        <v>1.0900000000000001</v>
      </c>
    </row>
    <row r="1051" spans="1:4">
      <c r="A1051" s="43">
        <v>0</v>
      </c>
      <c r="B1051" s="43">
        <v>62590</v>
      </c>
      <c r="C1051" s="44">
        <v>44406.081944444442</v>
      </c>
      <c r="D1051" s="43">
        <v>6.18</v>
      </c>
    </row>
    <row r="1052" spans="1:4">
      <c r="A1052" s="43">
        <v>1</v>
      </c>
      <c r="B1052" s="43">
        <v>62590</v>
      </c>
      <c r="C1052" s="44">
        <v>44406.329861111109</v>
      </c>
      <c r="D1052" s="43">
        <v>1.5</v>
      </c>
    </row>
    <row r="1053" spans="1:4">
      <c r="A1053" s="43">
        <v>0</v>
      </c>
      <c r="B1053" s="43">
        <v>62590</v>
      </c>
      <c r="C1053" s="44">
        <v>44406.588888888888</v>
      </c>
      <c r="D1053" s="43">
        <v>6.1</v>
      </c>
    </row>
    <row r="1054" spans="1:4">
      <c r="A1054" s="43">
        <v>1</v>
      </c>
      <c r="B1054" s="43">
        <v>62590</v>
      </c>
      <c r="C1054" s="44">
        <v>44406.840277777781</v>
      </c>
      <c r="D1054" s="43">
        <v>1.41</v>
      </c>
    </row>
    <row r="1055" spans="1:4">
      <c r="A1055" s="43">
        <v>0</v>
      </c>
      <c r="B1055" s="43">
        <v>62590</v>
      </c>
      <c r="C1055" s="44">
        <v>44407.102777777778</v>
      </c>
      <c r="D1055" s="43">
        <v>6.02</v>
      </c>
    </row>
    <row r="1056" spans="1:4">
      <c r="A1056" s="43">
        <v>1</v>
      </c>
      <c r="B1056" s="43">
        <v>62590</v>
      </c>
      <c r="C1056" s="44">
        <v>44407.354166666664</v>
      </c>
      <c r="D1056" s="43">
        <v>1.79</v>
      </c>
    </row>
    <row r="1057" spans="1:4">
      <c r="A1057" s="43">
        <v>0</v>
      </c>
      <c r="B1057" s="43">
        <v>62590</v>
      </c>
      <c r="C1057" s="44">
        <v>44407.61041666667</v>
      </c>
      <c r="D1057" s="43">
        <v>5.75</v>
      </c>
    </row>
    <row r="1058" spans="1:4">
      <c r="A1058" s="43">
        <v>1</v>
      </c>
      <c r="B1058" s="43">
        <v>62590</v>
      </c>
      <c r="C1058" s="44">
        <v>44407.86041666667</v>
      </c>
      <c r="D1058" s="43">
        <v>1.81</v>
      </c>
    </row>
    <row r="1059" spans="1:4">
      <c r="A1059" s="43">
        <v>0</v>
      </c>
      <c r="B1059" s="43">
        <v>62590</v>
      </c>
      <c r="C1059" s="44">
        <v>44408.122916666667</v>
      </c>
      <c r="D1059" s="43">
        <v>5.77</v>
      </c>
    </row>
    <row r="1060" spans="1:4">
      <c r="A1060" s="43">
        <v>1</v>
      </c>
      <c r="B1060" s="43">
        <v>62590</v>
      </c>
      <c r="C1060" s="44">
        <v>44408.37777777778</v>
      </c>
      <c r="D1060" s="43">
        <v>2.15</v>
      </c>
    </row>
    <row r="1061" spans="1:4">
      <c r="A1061" s="43">
        <v>0</v>
      </c>
      <c r="B1061" s="43">
        <v>62590</v>
      </c>
      <c r="C1061" s="44">
        <v>44408.631944444445</v>
      </c>
      <c r="D1061" s="43">
        <v>5.37</v>
      </c>
    </row>
    <row r="1062" spans="1:4">
      <c r="A1062" s="43">
        <v>1</v>
      </c>
      <c r="B1062" s="43">
        <v>62590</v>
      </c>
      <c r="C1062" s="44">
        <v>44408.880555555559</v>
      </c>
      <c r="D1062" s="43">
        <v>2.2599999999999998</v>
      </c>
    </row>
    <row r="1063" spans="1:4">
      <c r="A1063" s="43">
        <v>0</v>
      </c>
      <c r="B1063" s="43">
        <v>62590</v>
      </c>
      <c r="C1063" s="44">
        <v>44409.145138888889</v>
      </c>
      <c r="D1063" s="43">
        <v>5.46</v>
      </c>
    </row>
    <row r="1064" spans="1:4">
      <c r="A1064" s="43">
        <v>1</v>
      </c>
      <c r="B1064" s="43">
        <v>62590</v>
      </c>
      <c r="C1064" s="44">
        <v>44409.40625</v>
      </c>
      <c r="D1064" s="43">
        <v>2.54</v>
      </c>
    </row>
    <row r="1065" spans="1:4">
      <c r="A1065" s="43">
        <v>0</v>
      </c>
      <c r="B1065" s="43">
        <v>62590</v>
      </c>
      <c r="C1065" s="44">
        <v>44409.65625</v>
      </c>
      <c r="D1065" s="43">
        <v>4.96</v>
      </c>
    </row>
    <row r="1066" spans="1:4">
      <c r="A1066" s="43">
        <v>1</v>
      </c>
      <c r="B1066" s="43">
        <v>62590</v>
      </c>
      <c r="C1066" s="44">
        <v>44409.90347222222</v>
      </c>
      <c r="D1066" s="43">
        <v>2.73</v>
      </c>
    </row>
    <row r="1067" spans="1:4">
      <c r="A1067" s="43">
        <v>0</v>
      </c>
      <c r="B1067" s="43">
        <v>62590</v>
      </c>
      <c r="C1067" s="44">
        <v>44410.172222222223</v>
      </c>
      <c r="D1067" s="43">
        <v>5.1100000000000003</v>
      </c>
    </row>
    <row r="1068" spans="1:4">
      <c r="A1068" s="43">
        <v>1</v>
      </c>
      <c r="B1068" s="43">
        <v>62590</v>
      </c>
      <c r="C1068" s="44">
        <v>44410.446527777778</v>
      </c>
      <c r="D1068" s="43">
        <v>2.91</v>
      </c>
    </row>
    <row r="1069" spans="1:4">
      <c r="A1069" s="43">
        <v>0</v>
      </c>
      <c r="B1069" s="43">
        <v>62590</v>
      </c>
      <c r="C1069" s="44">
        <v>44410.690972222219</v>
      </c>
      <c r="D1069" s="43">
        <v>4.54</v>
      </c>
    </row>
    <row r="1070" spans="1:4">
      <c r="A1070" s="43">
        <v>1</v>
      </c>
      <c r="B1070" s="43">
        <v>62590</v>
      </c>
      <c r="C1070" s="44">
        <v>44410.938888888886</v>
      </c>
      <c r="D1070" s="43">
        <v>3.19</v>
      </c>
    </row>
    <row r="1071" spans="1:4">
      <c r="A1071" s="43">
        <v>0</v>
      </c>
      <c r="B1071" s="43">
        <v>62590</v>
      </c>
      <c r="C1071" s="44">
        <v>44411.21875</v>
      </c>
      <c r="D1071" s="43">
        <v>4.78</v>
      </c>
    </row>
    <row r="1072" spans="1:4">
      <c r="A1072" s="43">
        <v>1</v>
      </c>
      <c r="B1072" s="43">
        <v>62590</v>
      </c>
      <c r="C1072" s="44">
        <v>44411.512499999997</v>
      </c>
      <c r="D1072" s="43">
        <v>3.13</v>
      </c>
    </row>
    <row r="1073" spans="1:4">
      <c r="A1073" s="43">
        <v>0</v>
      </c>
      <c r="B1073" s="43">
        <v>62590</v>
      </c>
      <c r="C1073" s="44">
        <v>44411.768055555556</v>
      </c>
      <c r="D1073" s="43">
        <v>4.25</v>
      </c>
    </row>
    <row r="1074" spans="1:4">
      <c r="A1074" s="43">
        <v>1</v>
      </c>
      <c r="B1074" s="43">
        <v>62590</v>
      </c>
      <c r="C1074" s="44">
        <v>44412.029166666667</v>
      </c>
      <c r="D1074" s="43">
        <v>3.49</v>
      </c>
    </row>
    <row r="1075" spans="1:4">
      <c r="A1075" s="43">
        <v>0</v>
      </c>
      <c r="B1075" s="43">
        <v>62590</v>
      </c>
      <c r="C1075" s="44">
        <v>44412.297222222223</v>
      </c>
      <c r="D1075" s="43">
        <v>4.6500000000000004</v>
      </c>
    </row>
    <row r="1076" spans="1:4">
      <c r="A1076" s="43">
        <v>1</v>
      </c>
      <c r="B1076" s="43">
        <v>62590</v>
      </c>
      <c r="C1076" s="44">
        <v>44412.586111111108</v>
      </c>
      <c r="D1076" s="43">
        <v>3.06</v>
      </c>
    </row>
    <row r="1077" spans="1:4">
      <c r="A1077" s="43">
        <v>0</v>
      </c>
      <c r="B1077" s="43">
        <v>62590</v>
      </c>
      <c r="C1077" s="44">
        <v>44412.867361111108</v>
      </c>
      <c r="D1077" s="43">
        <v>4.37</v>
      </c>
    </row>
    <row r="1078" spans="1:4">
      <c r="A1078" s="43">
        <v>1</v>
      </c>
      <c r="B1078" s="43">
        <v>62590</v>
      </c>
      <c r="C1078" s="44">
        <v>44413.11041666667</v>
      </c>
      <c r="D1078" s="43">
        <v>3.37</v>
      </c>
    </row>
    <row r="1079" spans="1:4">
      <c r="A1079" s="43">
        <v>0</v>
      </c>
      <c r="B1079" s="43">
        <v>62590</v>
      </c>
      <c r="C1079" s="44">
        <v>44413.364583333336</v>
      </c>
      <c r="D1079" s="43">
        <v>4.8499999999999996</v>
      </c>
    </row>
    <row r="1080" spans="1:4">
      <c r="A1080" s="43">
        <v>1</v>
      </c>
      <c r="B1080" s="43">
        <v>62590</v>
      </c>
      <c r="C1080" s="44">
        <v>44413.643055555556</v>
      </c>
      <c r="D1080" s="43">
        <v>2.7</v>
      </c>
    </row>
    <row r="1081" spans="1:4">
      <c r="A1081" s="43">
        <v>0</v>
      </c>
      <c r="B1081" s="43">
        <v>62590</v>
      </c>
      <c r="C1081" s="44">
        <v>44413.915972222225</v>
      </c>
      <c r="D1081" s="43">
        <v>4.75</v>
      </c>
    </row>
    <row r="1082" spans="1:4">
      <c r="A1082" s="43">
        <v>1</v>
      </c>
      <c r="B1082" s="43">
        <v>62590</v>
      </c>
      <c r="C1082" s="44">
        <v>44414.155555555553</v>
      </c>
      <c r="D1082" s="43">
        <v>3.01</v>
      </c>
    </row>
    <row r="1083" spans="1:4">
      <c r="A1083" s="43">
        <v>0</v>
      </c>
      <c r="B1083" s="43">
        <v>62590</v>
      </c>
      <c r="C1083" s="44">
        <v>44414.40625</v>
      </c>
      <c r="D1083" s="43">
        <v>5.21</v>
      </c>
    </row>
    <row r="1084" spans="1:4">
      <c r="A1084" s="43">
        <v>1</v>
      </c>
      <c r="B1084" s="43">
        <v>62590</v>
      </c>
      <c r="C1084" s="44">
        <v>44414.675694444442</v>
      </c>
      <c r="D1084" s="43">
        <v>2.2400000000000002</v>
      </c>
    </row>
    <row r="1085" spans="1:4">
      <c r="A1085" s="43">
        <v>0</v>
      </c>
      <c r="B1085" s="43">
        <v>62590</v>
      </c>
      <c r="C1085" s="44">
        <v>44414.943055555559</v>
      </c>
      <c r="D1085" s="43">
        <v>5.13</v>
      </c>
    </row>
    <row r="1086" spans="1:4">
      <c r="A1086" s="43">
        <v>1</v>
      </c>
      <c r="B1086" s="43">
        <v>62590</v>
      </c>
      <c r="C1086" s="44">
        <v>44415.183333333334</v>
      </c>
      <c r="D1086" s="43">
        <v>2.59</v>
      </c>
    </row>
    <row r="1087" spans="1:4">
      <c r="A1087" s="43">
        <v>0</v>
      </c>
      <c r="B1087" s="43">
        <v>62590</v>
      </c>
      <c r="C1087" s="44">
        <v>44415.436805555553</v>
      </c>
      <c r="D1087" s="43">
        <v>5.59</v>
      </c>
    </row>
    <row r="1088" spans="1:4">
      <c r="A1088" s="43">
        <v>1</v>
      </c>
      <c r="B1088" s="43">
        <v>62590</v>
      </c>
      <c r="C1088" s="44">
        <v>44415.7</v>
      </c>
      <c r="D1088" s="43">
        <v>1.79</v>
      </c>
    </row>
    <row r="1089" spans="1:4">
      <c r="A1089" s="43">
        <v>0</v>
      </c>
      <c r="B1089" s="43">
        <v>62590</v>
      </c>
      <c r="C1089" s="44">
        <v>44415.965277777781</v>
      </c>
      <c r="D1089" s="43">
        <v>5.48</v>
      </c>
    </row>
    <row r="1090" spans="1:4">
      <c r="A1090" s="43">
        <v>1</v>
      </c>
      <c r="B1090" s="43">
        <v>62590</v>
      </c>
      <c r="C1090" s="44">
        <v>44416.206250000003</v>
      </c>
      <c r="D1090" s="43">
        <v>2.1800000000000002</v>
      </c>
    </row>
    <row r="1091" spans="1:4">
      <c r="A1091" s="43">
        <v>0</v>
      </c>
      <c r="B1091" s="43">
        <v>62590</v>
      </c>
      <c r="C1091" s="44">
        <v>44416.461805555555</v>
      </c>
      <c r="D1091" s="43">
        <v>5.95</v>
      </c>
    </row>
    <row r="1092" spans="1:4">
      <c r="A1092" s="43">
        <v>1</v>
      </c>
      <c r="B1092" s="43">
        <v>62590</v>
      </c>
      <c r="C1092" s="44">
        <v>44416.72152777778</v>
      </c>
      <c r="D1092" s="43">
        <v>1.39</v>
      </c>
    </row>
    <row r="1093" spans="1:4">
      <c r="A1093" s="43">
        <v>0</v>
      </c>
      <c r="B1093" s="43">
        <v>62590</v>
      </c>
      <c r="C1093" s="44">
        <v>44416.986111111109</v>
      </c>
      <c r="D1093" s="43">
        <v>5.8</v>
      </c>
    </row>
    <row r="1094" spans="1:4">
      <c r="A1094" s="43">
        <v>1</v>
      </c>
      <c r="B1094" s="43">
        <v>62590</v>
      </c>
      <c r="C1094" s="44">
        <v>44417.227777777778</v>
      </c>
      <c r="D1094" s="43">
        <v>1.79</v>
      </c>
    </row>
    <row r="1095" spans="1:4">
      <c r="A1095" s="43">
        <v>0</v>
      </c>
      <c r="B1095" s="43">
        <v>62590</v>
      </c>
      <c r="C1095" s="44">
        <v>44417.486111111109</v>
      </c>
      <c r="D1095" s="43">
        <v>6.25</v>
      </c>
    </row>
    <row r="1096" spans="1:4">
      <c r="A1096" s="43">
        <v>1</v>
      </c>
      <c r="B1096" s="43">
        <v>62590</v>
      </c>
      <c r="C1096" s="44">
        <v>44417.742361111108</v>
      </c>
      <c r="D1096" s="43">
        <v>1.05</v>
      </c>
    </row>
    <row r="1097" spans="1:4">
      <c r="A1097" s="43">
        <v>0</v>
      </c>
      <c r="B1097" s="43">
        <v>62590</v>
      </c>
      <c r="C1097" s="44">
        <v>44418.006249999999</v>
      </c>
      <c r="D1097" s="43">
        <v>6.07</v>
      </c>
    </row>
    <row r="1098" spans="1:4">
      <c r="A1098" s="43">
        <v>1</v>
      </c>
      <c r="B1098" s="43">
        <v>62590</v>
      </c>
      <c r="C1098" s="44">
        <v>44418.248611111114</v>
      </c>
      <c r="D1098" s="43">
        <v>1.45</v>
      </c>
    </row>
    <row r="1099" spans="1:4">
      <c r="A1099" s="43">
        <v>0</v>
      </c>
      <c r="B1099" s="43">
        <v>62590</v>
      </c>
      <c r="C1099" s="44">
        <v>44418.509027777778</v>
      </c>
      <c r="D1099" s="43">
        <v>6.47</v>
      </c>
    </row>
    <row r="1100" spans="1:4">
      <c r="A1100" s="43">
        <v>1</v>
      </c>
      <c r="B1100" s="43">
        <v>62590</v>
      </c>
      <c r="C1100" s="44">
        <v>44418.762499999997</v>
      </c>
      <c r="D1100" s="43">
        <v>0.83</v>
      </c>
    </row>
    <row r="1101" spans="1:4">
      <c r="A1101" s="43">
        <v>0</v>
      </c>
      <c r="B1101" s="43">
        <v>62590</v>
      </c>
      <c r="C1101" s="44">
        <v>44419.026388888888</v>
      </c>
      <c r="D1101" s="43">
        <v>6.29</v>
      </c>
    </row>
    <row r="1102" spans="1:4">
      <c r="A1102" s="43">
        <v>1</v>
      </c>
      <c r="B1102" s="43">
        <v>62590</v>
      </c>
      <c r="C1102" s="44">
        <v>44419.270833333336</v>
      </c>
      <c r="D1102" s="43">
        <v>1.19</v>
      </c>
    </row>
    <row r="1103" spans="1:4">
      <c r="A1103" s="43">
        <v>0</v>
      </c>
      <c r="B1103" s="43">
        <v>62590</v>
      </c>
      <c r="C1103" s="44">
        <v>44419.53125</v>
      </c>
      <c r="D1103" s="43">
        <v>6.59</v>
      </c>
    </row>
    <row r="1104" spans="1:4">
      <c r="A1104" s="43">
        <v>1</v>
      </c>
      <c r="B1104" s="43">
        <v>62590</v>
      </c>
      <c r="C1104" s="44">
        <v>44419.783333333333</v>
      </c>
      <c r="D1104" s="43">
        <v>0.73</v>
      </c>
    </row>
    <row r="1105" spans="1:4">
      <c r="A1105" s="43">
        <v>0</v>
      </c>
      <c r="B1105" s="43">
        <v>62590</v>
      </c>
      <c r="C1105" s="44">
        <v>44420.046527777777</v>
      </c>
      <c r="D1105" s="43">
        <v>6.44</v>
      </c>
    </row>
    <row r="1106" spans="1:4">
      <c r="A1106" s="43">
        <v>1</v>
      </c>
      <c r="B1106" s="43">
        <v>62590</v>
      </c>
      <c r="C1106" s="44">
        <v>44420.292361111111</v>
      </c>
      <c r="D1106" s="43">
        <v>1.06</v>
      </c>
    </row>
    <row r="1107" spans="1:4">
      <c r="A1107" s="43">
        <v>0</v>
      </c>
      <c r="B1107" s="43">
        <v>62590</v>
      </c>
      <c r="C1107" s="44">
        <v>44420.553472222222</v>
      </c>
      <c r="D1107" s="43">
        <v>6.58</v>
      </c>
    </row>
    <row r="1108" spans="1:4">
      <c r="A1108" s="43">
        <v>1</v>
      </c>
      <c r="B1108" s="43">
        <v>62590</v>
      </c>
      <c r="C1108" s="44">
        <v>44420.804861111108</v>
      </c>
      <c r="D1108" s="43">
        <v>0.79</v>
      </c>
    </row>
    <row r="1109" spans="1:4">
      <c r="A1109" s="43">
        <v>0</v>
      </c>
      <c r="B1109" s="43">
        <v>62590</v>
      </c>
      <c r="C1109" s="44">
        <v>44421.066666666666</v>
      </c>
      <c r="D1109" s="43">
        <v>6.49</v>
      </c>
    </row>
    <row r="1110" spans="1:4">
      <c r="A1110" s="43">
        <v>1</v>
      </c>
      <c r="B1110" s="43">
        <v>62590</v>
      </c>
      <c r="C1110" s="44">
        <v>44421.31527777778</v>
      </c>
      <c r="D1110" s="43">
        <v>1.07</v>
      </c>
    </row>
    <row r="1111" spans="1:4">
      <c r="A1111" s="43">
        <v>0</v>
      </c>
      <c r="B1111" s="43">
        <v>62590</v>
      </c>
      <c r="C1111" s="44">
        <v>44421.576388888891</v>
      </c>
      <c r="D1111" s="43">
        <v>6.43</v>
      </c>
    </row>
    <row r="1112" spans="1:4">
      <c r="A1112" s="43">
        <v>1</v>
      </c>
      <c r="B1112" s="43">
        <v>62590</v>
      </c>
      <c r="C1112" s="44">
        <v>44421.826388888891</v>
      </c>
      <c r="D1112" s="43">
        <v>1.01</v>
      </c>
    </row>
    <row r="1113" spans="1:4">
      <c r="A1113" s="43">
        <v>0</v>
      </c>
      <c r="B1113" s="43">
        <v>62590</v>
      </c>
      <c r="C1113" s="44">
        <v>44422.086805555555</v>
      </c>
      <c r="D1113" s="43">
        <v>6.43</v>
      </c>
    </row>
    <row r="1114" spans="1:4">
      <c r="A1114" s="43">
        <v>1</v>
      </c>
      <c r="B1114" s="43">
        <v>62590</v>
      </c>
      <c r="C1114" s="44">
        <v>44422.339583333334</v>
      </c>
      <c r="D1114" s="43">
        <v>1.24</v>
      </c>
    </row>
    <row r="1115" spans="1:4">
      <c r="A1115" s="43">
        <v>0</v>
      </c>
      <c r="B1115" s="43">
        <v>62590</v>
      </c>
      <c r="C1115" s="44">
        <v>44422.598611111112</v>
      </c>
      <c r="D1115" s="43">
        <v>6.16</v>
      </c>
    </row>
    <row r="1116" spans="1:4">
      <c r="A1116" s="43">
        <v>1</v>
      </c>
      <c r="B1116" s="43">
        <v>62590</v>
      </c>
      <c r="C1116" s="44">
        <v>44422.848611111112</v>
      </c>
      <c r="D1116" s="43">
        <v>1.37</v>
      </c>
    </row>
    <row r="1117" spans="1:4">
      <c r="A1117" s="43">
        <v>0</v>
      </c>
      <c r="B1117" s="43">
        <v>62590</v>
      </c>
      <c r="C1117" s="44">
        <v>44423.10833333333</v>
      </c>
      <c r="D1117" s="43">
        <v>6.25</v>
      </c>
    </row>
    <row r="1118" spans="1:4">
      <c r="A1118" s="43">
        <v>1</v>
      </c>
      <c r="B1118" s="43">
        <v>62590</v>
      </c>
      <c r="C1118" s="44">
        <v>44423.365277777775</v>
      </c>
      <c r="D1118" s="43">
        <v>1.56</v>
      </c>
    </row>
    <row r="1119" spans="1:4">
      <c r="A1119" s="43">
        <v>0</v>
      </c>
      <c r="B1119" s="43">
        <v>62590</v>
      </c>
      <c r="C1119" s="44">
        <v>44423.622916666667</v>
      </c>
      <c r="D1119" s="43">
        <v>5.76</v>
      </c>
    </row>
    <row r="1120" spans="1:4">
      <c r="A1120" s="43">
        <v>1</v>
      </c>
      <c r="B1120" s="43">
        <v>62590</v>
      </c>
      <c r="C1120" s="44">
        <v>44423.87222222222</v>
      </c>
      <c r="D1120" s="43">
        <v>1.85</v>
      </c>
    </row>
    <row r="1121" spans="1:4">
      <c r="A1121" s="43">
        <v>0</v>
      </c>
      <c r="B1121" s="43">
        <v>62590</v>
      </c>
      <c r="C1121" s="44">
        <v>44424.131944444445</v>
      </c>
      <c r="D1121" s="43">
        <v>5.96</v>
      </c>
    </row>
    <row r="1122" spans="1:4">
      <c r="A1122" s="43">
        <v>1</v>
      </c>
      <c r="B1122" s="43">
        <v>62590</v>
      </c>
      <c r="C1122" s="44">
        <v>44424.395833333336</v>
      </c>
      <c r="D1122" s="43">
        <v>1.98</v>
      </c>
    </row>
    <row r="1123" spans="1:4">
      <c r="A1123" s="43">
        <v>0</v>
      </c>
      <c r="B1123" s="43">
        <v>62590</v>
      </c>
      <c r="C1123" s="44">
        <v>44424.649305555555</v>
      </c>
      <c r="D1123" s="43">
        <v>5.25</v>
      </c>
    </row>
    <row r="1124" spans="1:4">
      <c r="A1124" s="43">
        <v>1</v>
      </c>
      <c r="B1124" s="43">
        <v>62590</v>
      </c>
      <c r="C1124" s="44">
        <v>44424.899305555555</v>
      </c>
      <c r="D1124" s="43">
        <v>2.41</v>
      </c>
    </row>
    <row r="1125" spans="1:4">
      <c r="A1125" s="43">
        <v>0</v>
      </c>
      <c r="B1125" s="43">
        <v>62590</v>
      </c>
      <c r="C1125" s="44">
        <v>44425.161111111112</v>
      </c>
      <c r="D1125" s="43">
        <v>5.56</v>
      </c>
    </row>
    <row r="1126" spans="1:4">
      <c r="A1126" s="43">
        <v>1</v>
      </c>
      <c r="B1126" s="43">
        <v>62590</v>
      </c>
      <c r="C1126" s="44">
        <v>44425.4375</v>
      </c>
      <c r="D1126" s="43">
        <v>2.46</v>
      </c>
    </row>
    <row r="1127" spans="1:4">
      <c r="A1127" s="43">
        <v>0</v>
      </c>
      <c r="B1127" s="43">
        <v>62590</v>
      </c>
      <c r="C1127" s="44">
        <v>44425.6875</v>
      </c>
      <c r="D1127" s="43">
        <v>4.7</v>
      </c>
    </row>
    <row r="1128" spans="1:4">
      <c r="A1128" s="43">
        <v>1</v>
      </c>
      <c r="B1128" s="43">
        <v>62590</v>
      </c>
      <c r="C1128" s="44">
        <v>44425.938888888886</v>
      </c>
      <c r="D1128" s="43">
        <v>2.99</v>
      </c>
    </row>
    <row r="1129" spans="1:4">
      <c r="A1129" s="43">
        <v>0</v>
      </c>
      <c r="B1129" s="43">
        <v>62590</v>
      </c>
      <c r="C1129" s="44">
        <v>44426.208333333336</v>
      </c>
      <c r="D1129" s="43">
        <v>5.13</v>
      </c>
    </row>
    <row r="1130" spans="1:4">
      <c r="A1130" s="43">
        <v>1</v>
      </c>
      <c r="B1130" s="43">
        <v>62590</v>
      </c>
      <c r="C1130" s="44">
        <v>44426.510416666664</v>
      </c>
      <c r="D1130" s="43">
        <v>2.8</v>
      </c>
    </row>
    <row r="1131" spans="1:4">
      <c r="A1131" s="43">
        <v>0</v>
      </c>
      <c r="B1131" s="43">
        <v>62590</v>
      </c>
      <c r="C1131" s="44">
        <v>44426.777777777781</v>
      </c>
      <c r="D1131" s="43">
        <v>4.3</v>
      </c>
    </row>
    <row r="1132" spans="1:4">
      <c r="A1132" s="43">
        <v>1</v>
      </c>
      <c r="B1132" s="43">
        <v>62590</v>
      </c>
      <c r="C1132" s="44">
        <v>44427.030555555553</v>
      </c>
      <c r="D1132" s="43">
        <v>3.35</v>
      </c>
    </row>
    <row r="1133" spans="1:4">
      <c r="A1133" s="43">
        <v>0</v>
      </c>
      <c r="B1133" s="43">
        <v>62590</v>
      </c>
      <c r="C1133" s="44">
        <v>44427.299305555556</v>
      </c>
      <c r="D1133" s="43">
        <v>4.9400000000000004</v>
      </c>
    </row>
    <row r="1134" spans="1:4">
      <c r="A1134" s="43">
        <v>1</v>
      </c>
      <c r="B1134" s="43">
        <v>62590</v>
      </c>
      <c r="C1134" s="44">
        <v>44427.595138888886</v>
      </c>
      <c r="D1134" s="43">
        <v>2.67</v>
      </c>
    </row>
    <row r="1135" spans="1:4">
      <c r="A1135" s="43">
        <v>0</v>
      </c>
      <c r="B1135" s="43">
        <v>62590</v>
      </c>
      <c r="C1135" s="44">
        <v>44427.882638888892</v>
      </c>
      <c r="D1135" s="43">
        <v>4.5599999999999996</v>
      </c>
    </row>
    <row r="1136" spans="1:4">
      <c r="A1136" s="43">
        <v>1</v>
      </c>
      <c r="B1136" s="43">
        <v>62590</v>
      </c>
      <c r="C1136" s="44">
        <v>44428.114583333336</v>
      </c>
      <c r="D1136" s="43">
        <v>3.09</v>
      </c>
    </row>
    <row r="1137" spans="1:4">
      <c r="A1137" s="43">
        <v>0</v>
      </c>
      <c r="B1137" s="43">
        <v>62590</v>
      </c>
      <c r="C1137" s="44">
        <v>44428.375694444447</v>
      </c>
      <c r="D1137" s="43">
        <v>5.25</v>
      </c>
    </row>
    <row r="1138" spans="1:4">
      <c r="A1138" s="43">
        <v>1</v>
      </c>
      <c r="B1138" s="43">
        <v>62590</v>
      </c>
      <c r="C1138" s="44">
        <v>44428.652083333334</v>
      </c>
      <c r="D1138" s="43">
        <v>2.16</v>
      </c>
    </row>
    <row r="1139" spans="1:4">
      <c r="A1139" s="43">
        <v>0</v>
      </c>
      <c r="B1139" s="43">
        <v>62590</v>
      </c>
      <c r="C1139" s="44">
        <v>44428.927083333336</v>
      </c>
      <c r="D1139" s="43">
        <v>5.0999999999999996</v>
      </c>
    </row>
    <row r="1140" spans="1:4">
      <c r="A1140" s="43">
        <v>1</v>
      </c>
      <c r="B1140" s="43">
        <v>62590</v>
      </c>
      <c r="C1140" s="44">
        <v>44429.162499999999</v>
      </c>
      <c r="D1140" s="43">
        <v>2.5099999999999998</v>
      </c>
    </row>
    <row r="1141" spans="1:4">
      <c r="A1141" s="43">
        <v>0</v>
      </c>
      <c r="B1141" s="43">
        <v>62590</v>
      </c>
      <c r="C1141" s="44">
        <v>44429.421527777777</v>
      </c>
      <c r="D1141" s="43">
        <v>5.74</v>
      </c>
    </row>
    <row r="1142" spans="1:4">
      <c r="A1142" s="43">
        <v>1</v>
      </c>
      <c r="B1142" s="43">
        <v>62590</v>
      </c>
      <c r="C1142" s="44">
        <v>44429.6875</v>
      </c>
      <c r="D1142" s="43">
        <v>1.6</v>
      </c>
    </row>
    <row r="1143" spans="1:4">
      <c r="A1143" s="43">
        <v>0</v>
      </c>
      <c r="B1143" s="43">
        <v>62590</v>
      </c>
      <c r="C1143" s="44">
        <v>44429.954861111109</v>
      </c>
      <c r="D1143" s="43">
        <v>5.61</v>
      </c>
    </row>
    <row r="1144" spans="1:4">
      <c r="A1144" s="43">
        <v>1</v>
      </c>
      <c r="B1144" s="43">
        <v>62590</v>
      </c>
      <c r="C1144" s="44">
        <v>44430.195138888892</v>
      </c>
      <c r="D1144" s="43">
        <v>1.91</v>
      </c>
    </row>
    <row r="1145" spans="1:4">
      <c r="A1145" s="43">
        <v>0</v>
      </c>
      <c r="B1145" s="43">
        <v>62590</v>
      </c>
      <c r="C1145" s="44">
        <v>44430.45416666667</v>
      </c>
      <c r="D1145" s="43">
        <v>6.18</v>
      </c>
    </row>
    <row r="1146" spans="1:4">
      <c r="A1146" s="43">
        <v>1</v>
      </c>
      <c r="B1146" s="43">
        <v>62590</v>
      </c>
      <c r="C1146" s="44">
        <v>44430.714583333334</v>
      </c>
      <c r="D1146" s="43">
        <v>1.1299999999999999</v>
      </c>
    </row>
    <row r="1147" spans="1:4">
      <c r="A1147" s="43">
        <v>0</v>
      </c>
      <c r="B1147" s="43">
        <v>62590</v>
      </c>
      <c r="C1147" s="44">
        <v>44430.979166666664</v>
      </c>
      <c r="D1147" s="43">
        <v>6.04</v>
      </c>
    </row>
    <row r="1148" spans="1:4">
      <c r="A1148" s="43">
        <v>1</v>
      </c>
      <c r="B1148" s="43">
        <v>62590</v>
      </c>
      <c r="C1148" s="44">
        <v>44431.222222222219</v>
      </c>
      <c r="D1148" s="43">
        <v>1.4</v>
      </c>
    </row>
    <row r="1149" spans="1:4">
      <c r="A1149" s="43">
        <v>0</v>
      </c>
      <c r="B1149" s="43">
        <v>62590</v>
      </c>
      <c r="C1149" s="44">
        <v>44431.481944444444</v>
      </c>
      <c r="D1149" s="43">
        <v>6.49</v>
      </c>
    </row>
    <row r="1150" spans="1:4">
      <c r="A1150" s="43">
        <v>1</v>
      </c>
      <c r="B1150" s="43">
        <v>62590</v>
      </c>
      <c r="C1150" s="44">
        <v>44431.738888888889</v>
      </c>
      <c r="D1150" s="43">
        <v>0.83</v>
      </c>
    </row>
    <row r="1151" spans="1:4">
      <c r="A1151" s="43">
        <v>0</v>
      </c>
      <c r="B1151" s="43">
        <v>62590</v>
      </c>
      <c r="C1151" s="44">
        <v>44432.001388888886</v>
      </c>
      <c r="D1151" s="43">
        <v>6.35</v>
      </c>
    </row>
    <row r="1152" spans="1:4">
      <c r="A1152" s="43">
        <v>1</v>
      </c>
      <c r="B1152" s="43">
        <v>62590</v>
      </c>
      <c r="C1152" s="44">
        <v>44432.24722222222</v>
      </c>
      <c r="D1152" s="43">
        <v>1.06</v>
      </c>
    </row>
    <row r="1153" spans="1:4">
      <c r="A1153" s="43">
        <v>0</v>
      </c>
      <c r="B1153" s="43">
        <v>62590</v>
      </c>
      <c r="C1153" s="44">
        <v>44432.507638888892</v>
      </c>
      <c r="D1153" s="43">
        <v>6.64</v>
      </c>
    </row>
    <row r="1154" spans="1:4">
      <c r="A1154" s="43">
        <v>1</v>
      </c>
      <c r="B1154" s="43">
        <v>62590</v>
      </c>
      <c r="C1154" s="44">
        <v>44432.760416666664</v>
      </c>
      <c r="D1154" s="43">
        <v>0.7</v>
      </c>
    </row>
    <row r="1155" spans="1:4">
      <c r="A1155" s="43">
        <v>0</v>
      </c>
      <c r="B1155" s="43">
        <v>62590</v>
      </c>
      <c r="C1155" s="44">
        <v>44433.022222222222</v>
      </c>
      <c r="D1155" s="43">
        <v>6.54</v>
      </c>
    </row>
    <row r="1156" spans="1:4">
      <c r="A1156" s="43">
        <v>1</v>
      </c>
      <c r="B1156" s="43">
        <v>62590</v>
      </c>
      <c r="C1156" s="44">
        <v>44433.270138888889</v>
      </c>
      <c r="D1156" s="43">
        <v>0.89</v>
      </c>
    </row>
    <row r="1157" spans="1:4">
      <c r="A1157" s="43">
        <v>0</v>
      </c>
      <c r="B1157" s="43">
        <v>62590</v>
      </c>
      <c r="C1157" s="44">
        <v>44433.530555555553</v>
      </c>
      <c r="D1157" s="43">
        <v>6.65</v>
      </c>
    </row>
    <row r="1158" spans="1:4">
      <c r="A1158" s="43">
        <v>1</v>
      </c>
      <c r="B1158" s="43">
        <v>62590</v>
      </c>
      <c r="C1158" s="44">
        <v>44433.78125</v>
      </c>
      <c r="D1158" s="43">
        <v>0.75</v>
      </c>
    </row>
    <row r="1159" spans="1:4">
      <c r="A1159" s="43">
        <v>0</v>
      </c>
      <c r="B1159" s="43">
        <v>62590</v>
      </c>
      <c r="C1159" s="44">
        <v>44434.041666666664</v>
      </c>
      <c r="D1159" s="43">
        <v>6.61</v>
      </c>
    </row>
    <row r="1160" spans="1:4">
      <c r="A1160" s="43">
        <v>1</v>
      </c>
      <c r="B1160" s="43">
        <v>62590</v>
      </c>
      <c r="C1160" s="44">
        <v>44434.291666666664</v>
      </c>
      <c r="D1160" s="43">
        <v>0.9</v>
      </c>
    </row>
    <row r="1161" spans="1:4">
      <c r="A1161" s="43">
        <v>0</v>
      </c>
      <c r="B1161" s="43">
        <v>62590</v>
      </c>
      <c r="C1161" s="44">
        <v>44434.551388888889</v>
      </c>
      <c r="D1161" s="43">
        <v>6.52</v>
      </c>
    </row>
    <row r="1162" spans="1:4">
      <c r="A1162" s="43">
        <v>1</v>
      </c>
      <c r="B1162" s="43">
        <v>62590</v>
      </c>
      <c r="C1162" s="44">
        <v>44434.801388888889</v>
      </c>
      <c r="D1162" s="43">
        <v>0.93</v>
      </c>
    </row>
    <row r="1163" spans="1:4">
      <c r="A1163" s="43">
        <v>0</v>
      </c>
      <c r="B1163" s="43">
        <v>62590</v>
      </c>
      <c r="C1163" s="44">
        <v>44435.060416666667</v>
      </c>
      <c r="D1163" s="43">
        <v>6.56</v>
      </c>
    </row>
    <row r="1164" spans="1:4">
      <c r="A1164" s="43">
        <v>1</v>
      </c>
      <c r="B1164" s="43">
        <v>62590</v>
      </c>
      <c r="C1164" s="44">
        <v>44435.3125</v>
      </c>
      <c r="D1164" s="43">
        <v>1.07</v>
      </c>
    </row>
    <row r="1165" spans="1:4">
      <c r="A1165" s="43">
        <v>0</v>
      </c>
      <c r="B1165" s="43">
        <v>62590</v>
      </c>
      <c r="C1165" s="44">
        <v>44435.570138888892</v>
      </c>
      <c r="D1165" s="43">
        <v>6.3</v>
      </c>
    </row>
    <row r="1166" spans="1:4">
      <c r="A1166" s="43">
        <v>1</v>
      </c>
      <c r="B1166" s="43">
        <v>62590</v>
      </c>
      <c r="C1166" s="44">
        <v>44435.818749999999</v>
      </c>
      <c r="D1166" s="43">
        <v>1.23</v>
      </c>
    </row>
    <row r="1167" spans="1:4">
      <c r="A1167" s="43">
        <v>0</v>
      </c>
      <c r="B1167" s="43">
        <v>62590</v>
      </c>
      <c r="C1167" s="44">
        <v>44436.07708333333</v>
      </c>
      <c r="D1167" s="43">
        <v>6.4</v>
      </c>
    </row>
    <row r="1168" spans="1:4">
      <c r="A1168" s="43">
        <v>1</v>
      </c>
      <c r="B1168" s="43">
        <v>62590</v>
      </c>
      <c r="C1168" s="44">
        <v>44436.330555555556</v>
      </c>
      <c r="D1168" s="43">
        <v>1.35</v>
      </c>
    </row>
    <row r="1169" spans="1:4">
      <c r="A1169" s="43">
        <v>0</v>
      </c>
      <c r="B1169" s="43">
        <v>62590</v>
      </c>
      <c r="C1169" s="44">
        <v>44436.586805555555</v>
      </c>
      <c r="D1169" s="43">
        <v>6.01</v>
      </c>
    </row>
    <row r="1170" spans="1:4">
      <c r="A1170" s="43">
        <v>1</v>
      </c>
      <c r="B1170" s="43">
        <v>62590</v>
      </c>
      <c r="C1170" s="44">
        <v>44436.834027777775</v>
      </c>
      <c r="D1170" s="43">
        <v>1.6</v>
      </c>
    </row>
    <row r="1171" spans="1:4">
      <c r="A1171" s="43">
        <v>0</v>
      </c>
      <c r="B1171" s="43">
        <v>62590</v>
      </c>
      <c r="C1171" s="44">
        <v>44437.09375</v>
      </c>
      <c r="D1171" s="43">
        <v>6.14</v>
      </c>
    </row>
    <row r="1172" spans="1:4">
      <c r="A1172" s="43">
        <v>1</v>
      </c>
      <c r="B1172" s="43">
        <v>62590</v>
      </c>
      <c r="C1172" s="44">
        <v>44437.348611111112</v>
      </c>
      <c r="D1172" s="43">
        <v>1.72</v>
      </c>
    </row>
    <row r="1173" spans="1:4">
      <c r="A1173" s="43">
        <v>0</v>
      </c>
      <c r="B1173" s="43">
        <v>62590</v>
      </c>
      <c r="C1173" s="44">
        <v>44437.604166666664</v>
      </c>
      <c r="D1173" s="43">
        <v>5.65</v>
      </c>
    </row>
    <row r="1174" spans="1:4">
      <c r="A1174" s="43">
        <v>1</v>
      </c>
      <c r="B1174" s="43">
        <v>62590</v>
      </c>
      <c r="C1174" s="44">
        <v>44437.849305555559</v>
      </c>
      <c r="D1174" s="43">
        <v>2.0299999999999998</v>
      </c>
    </row>
    <row r="1175" spans="1:4">
      <c r="A1175" s="43">
        <v>0</v>
      </c>
      <c r="B1175" s="43">
        <v>62590</v>
      </c>
      <c r="C1175" s="44">
        <v>44438.109027777777</v>
      </c>
      <c r="D1175" s="43">
        <v>5.79</v>
      </c>
    </row>
    <row r="1176" spans="1:4">
      <c r="A1176" s="43">
        <v>1</v>
      </c>
      <c r="B1176" s="43">
        <v>62590</v>
      </c>
      <c r="C1176" s="44">
        <v>44438.365972222222</v>
      </c>
      <c r="D1176" s="43">
        <v>2.15</v>
      </c>
    </row>
    <row r="1177" spans="1:4">
      <c r="A1177" s="43">
        <v>0</v>
      </c>
      <c r="B1177" s="43">
        <v>62590</v>
      </c>
      <c r="C1177" s="44">
        <v>44438.620138888888</v>
      </c>
      <c r="D1177" s="43">
        <v>5.24</v>
      </c>
    </row>
    <row r="1178" spans="1:4">
      <c r="A1178" s="43">
        <v>1</v>
      </c>
      <c r="B1178" s="43">
        <v>62590</v>
      </c>
      <c r="C1178" s="44">
        <v>44438.863888888889</v>
      </c>
      <c r="D1178" s="43">
        <v>2.5</v>
      </c>
    </row>
    <row r="1179" spans="1:4">
      <c r="A1179" s="43">
        <v>0</v>
      </c>
      <c r="B1179" s="43">
        <v>62590</v>
      </c>
      <c r="C1179" s="44">
        <v>44439.125694444447</v>
      </c>
      <c r="D1179" s="43">
        <v>5.38</v>
      </c>
    </row>
    <row r="1180" spans="1:4">
      <c r="A1180" s="43">
        <v>1</v>
      </c>
      <c r="B1180" s="43">
        <v>62590</v>
      </c>
      <c r="C1180" s="44">
        <v>44439.386111111111</v>
      </c>
      <c r="D1180" s="43">
        <v>2.62</v>
      </c>
    </row>
    <row r="1181" spans="1:4">
      <c r="A1181" s="43">
        <v>0</v>
      </c>
      <c r="B1181" s="43">
        <v>62590</v>
      </c>
      <c r="C1181" s="44">
        <v>44439.638888888891</v>
      </c>
      <c r="D1181" s="43">
        <v>4.76</v>
      </c>
    </row>
    <row r="1182" spans="1:4">
      <c r="A1182" s="43">
        <v>1</v>
      </c>
      <c r="B1182" s="43">
        <v>62590</v>
      </c>
      <c r="C1182" s="44">
        <v>44439.878472222219</v>
      </c>
      <c r="D1182" s="43">
        <v>3</v>
      </c>
    </row>
    <row r="1183" spans="1:4">
      <c r="A1183" s="43">
        <v>0</v>
      </c>
      <c r="B1183" s="43">
        <v>62590</v>
      </c>
      <c r="C1183" s="44">
        <v>44440.145833333336</v>
      </c>
      <c r="D1183" s="43">
        <v>4.9000000000000004</v>
      </c>
    </row>
    <row r="1184" spans="1:4">
      <c r="A1184" s="43">
        <v>1</v>
      </c>
      <c r="B1184" s="43">
        <v>62590</v>
      </c>
      <c r="C1184" s="44">
        <v>44440.418055555558</v>
      </c>
      <c r="D1184" s="43">
        <v>3.11</v>
      </c>
    </row>
    <row r="1185" spans="1:4">
      <c r="A1185" s="43">
        <v>0</v>
      </c>
      <c r="B1185" s="43">
        <v>62590</v>
      </c>
      <c r="C1185" s="44">
        <v>44440.666666666664</v>
      </c>
      <c r="D1185" s="43">
        <v>4.24</v>
      </c>
    </row>
    <row r="1186" spans="1:4">
      <c r="A1186" s="43">
        <v>1</v>
      </c>
      <c r="B1186" s="43">
        <v>62590</v>
      </c>
      <c r="C1186" s="44">
        <v>44440.895833333336</v>
      </c>
      <c r="D1186" s="43">
        <v>3.53</v>
      </c>
    </row>
    <row r="1187" spans="1:4">
      <c r="A1187" s="43">
        <v>0</v>
      </c>
      <c r="B1187" s="43">
        <v>62590</v>
      </c>
      <c r="C1187" s="44">
        <v>44441.193055555559</v>
      </c>
      <c r="D1187" s="43">
        <v>4.42</v>
      </c>
    </row>
    <row r="1188" spans="1:4">
      <c r="A1188" s="43">
        <v>1</v>
      </c>
      <c r="B1188" s="43">
        <v>62590</v>
      </c>
      <c r="C1188" s="44">
        <v>44441.543749999997</v>
      </c>
      <c r="D1188" s="43">
        <v>3.38</v>
      </c>
    </row>
    <row r="1189" spans="1:4">
      <c r="A1189" s="43">
        <v>0</v>
      </c>
      <c r="B1189" s="43">
        <v>62590</v>
      </c>
      <c r="C1189" s="44">
        <v>44441.879166666666</v>
      </c>
      <c r="D1189" s="43">
        <v>4.07</v>
      </c>
    </row>
    <row r="1190" spans="1:4">
      <c r="A1190" s="43">
        <v>1</v>
      </c>
      <c r="B1190" s="43">
        <v>62590</v>
      </c>
      <c r="C1190" s="44">
        <v>44442.09652777778</v>
      </c>
      <c r="D1190" s="43">
        <v>3.7</v>
      </c>
    </row>
    <row r="1191" spans="1:4">
      <c r="A1191" s="43">
        <v>0</v>
      </c>
      <c r="B1191" s="43">
        <v>62590</v>
      </c>
      <c r="C1191" s="44">
        <v>44442.349305555559</v>
      </c>
      <c r="D1191" s="43">
        <v>4.46</v>
      </c>
    </row>
    <row r="1192" spans="1:4">
      <c r="A1192" s="43">
        <v>1</v>
      </c>
      <c r="B1192" s="43">
        <v>62590</v>
      </c>
      <c r="C1192" s="44">
        <v>44442.635416666664</v>
      </c>
      <c r="D1192" s="43">
        <v>2.96</v>
      </c>
    </row>
    <row r="1193" spans="1:4">
      <c r="A1193" s="43">
        <v>0</v>
      </c>
      <c r="B1193" s="43">
        <v>62590</v>
      </c>
      <c r="C1193" s="44">
        <v>44442.917361111111</v>
      </c>
      <c r="D1193" s="43">
        <v>4.59</v>
      </c>
    </row>
    <row r="1194" spans="1:4">
      <c r="A1194" s="43">
        <v>1</v>
      </c>
      <c r="B1194" s="43">
        <v>62590</v>
      </c>
      <c r="C1194" s="44">
        <v>44443.15</v>
      </c>
      <c r="D1194" s="43">
        <v>3.19</v>
      </c>
    </row>
    <row r="1195" spans="1:4">
      <c r="A1195" s="43">
        <v>0</v>
      </c>
      <c r="B1195" s="43">
        <v>62590</v>
      </c>
      <c r="C1195" s="44">
        <v>44443.4</v>
      </c>
      <c r="D1195" s="43">
        <v>4.95</v>
      </c>
    </row>
    <row r="1196" spans="1:4">
      <c r="A1196" s="43">
        <v>1</v>
      </c>
      <c r="B1196" s="43">
        <v>62590</v>
      </c>
      <c r="C1196" s="44">
        <v>44443.666666666664</v>
      </c>
      <c r="D1196" s="43">
        <v>2.39</v>
      </c>
    </row>
    <row r="1197" spans="1:4">
      <c r="A1197" s="43">
        <v>0</v>
      </c>
      <c r="B1197" s="43">
        <v>62590</v>
      </c>
      <c r="C1197" s="44">
        <v>44443.936111111114</v>
      </c>
      <c r="D1197" s="43">
        <v>5.09</v>
      </c>
    </row>
    <row r="1198" spans="1:4">
      <c r="A1198" s="43">
        <v>1</v>
      </c>
      <c r="B1198" s="43">
        <v>62590</v>
      </c>
      <c r="C1198" s="44">
        <v>44444.175000000003</v>
      </c>
      <c r="D1198" s="43">
        <v>2.62</v>
      </c>
    </row>
    <row r="1199" spans="1:4">
      <c r="A1199" s="43">
        <v>0</v>
      </c>
      <c r="B1199" s="43">
        <v>62590</v>
      </c>
      <c r="C1199" s="44">
        <v>44444.427777777775</v>
      </c>
      <c r="D1199" s="43">
        <v>5.47</v>
      </c>
    </row>
    <row r="1200" spans="1:4">
      <c r="A1200" s="43">
        <v>1</v>
      </c>
      <c r="B1200" s="43">
        <v>62590</v>
      </c>
      <c r="C1200" s="44">
        <v>44444.688194444447</v>
      </c>
      <c r="D1200" s="43">
        <v>1.83</v>
      </c>
    </row>
    <row r="1201" spans="1:4">
      <c r="A1201" s="43">
        <v>0</v>
      </c>
      <c r="B1201" s="43">
        <v>62590</v>
      </c>
      <c r="C1201" s="44">
        <v>44444.953472222223</v>
      </c>
      <c r="D1201" s="43">
        <v>5.56</v>
      </c>
    </row>
    <row r="1202" spans="1:4">
      <c r="A1202" s="43">
        <v>1</v>
      </c>
      <c r="B1202" s="43">
        <v>62590</v>
      </c>
      <c r="C1202" s="44">
        <v>44445.195138888892</v>
      </c>
      <c r="D1202" s="43">
        <v>2.0499999999999998</v>
      </c>
    </row>
    <row r="1203" spans="1:4">
      <c r="A1203" s="43">
        <v>0</v>
      </c>
      <c r="B1203" s="43">
        <v>62590</v>
      </c>
      <c r="C1203" s="44">
        <v>44445.45208333333</v>
      </c>
      <c r="D1203" s="43">
        <v>5.96</v>
      </c>
    </row>
    <row r="1204" spans="1:4">
      <c r="A1204" s="43">
        <v>1</v>
      </c>
      <c r="B1204" s="43">
        <v>62590</v>
      </c>
      <c r="C1204" s="44">
        <v>44445.708333333336</v>
      </c>
      <c r="D1204" s="43">
        <v>1.34</v>
      </c>
    </row>
    <row r="1205" spans="1:4">
      <c r="A1205" s="43">
        <v>0</v>
      </c>
      <c r="B1205" s="43">
        <v>62590</v>
      </c>
      <c r="C1205" s="44">
        <v>44445.970833333333</v>
      </c>
      <c r="D1205" s="43">
        <v>6</v>
      </c>
    </row>
    <row r="1206" spans="1:4">
      <c r="A1206" s="43">
        <v>1</v>
      </c>
      <c r="B1206" s="43">
        <v>62590</v>
      </c>
      <c r="C1206" s="44">
        <v>44446.21597222222</v>
      </c>
      <c r="D1206" s="43">
        <v>1.5</v>
      </c>
    </row>
    <row r="1207" spans="1:4">
      <c r="A1207" s="43">
        <v>0</v>
      </c>
      <c r="B1207" s="43">
        <v>62590</v>
      </c>
      <c r="C1207" s="44">
        <v>44446.474305555559</v>
      </c>
      <c r="D1207" s="43">
        <v>6.38</v>
      </c>
    </row>
    <row r="1208" spans="1:4">
      <c r="A1208" s="43">
        <v>1</v>
      </c>
      <c r="B1208" s="43">
        <v>62590</v>
      </c>
      <c r="C1208" s="44">
        <v>44446.728472222225</v>
      </c>
      <c r="D1208" s="43">
        <v>0.93</v>
      </c>
    </row>
    <row r="1209" spans="1:4">
      <c r="A1209" s="43">
        <v>0</v>
      </c>
      <c r="B1209" s="43">
        <v>62590</v>
      </c>
      <c r="C1209" s="44">
        <v>44446.989583333336</v>
      </c>
      <c r="D1209" s="43">
        <v>6.4</v>
      </c>
    </row>
    <row r="1210" spans="1:4">
      <c r="A1210" s="43">
        <v>1</v>
      </c>
      <c r="B1210" s="43">
        <v>62590</v>
      </c>
      <c r="C1210" s="44">
        <v>44447.236805555556</v>
      </c>
      <c r="D1210" s="43">
        <v>1.03</v>
      </c>
    </row>
    <row r="1211" spans="1:4">
      <c r="A1211" s="43">
        <v>0</v>
      </c>
      <c r="B1211" s="43">
        <v>62590</v>
      </c>
      <c r="C1211" s="44">
        <v>44447.496527777781</v>
      </c>
      <c r="D1211" s="43">
        <v>6.68</v>
      </c>
    </row>
    <row r="1212" spans="1:4">
      <c r="A1212" s="43">
        <v>1</v>
      </c>
      <c r="B1212" s="43">
        <v>62590</v>
      </c>
      <c r="C1212" s="44">
        <v>44447.748611111114</v>
      </c>
      <c r="D1212" s="43">
        <v>0.66</v>
      </c>
    </row>
    <row r="1213" spans="1:4">
      <c r="A1213" s="43">
        <v>0</v>
      </c>
      <c r="B1213" s="43">
        <v>62590</v>
      </c>
      <c r="C1213" s="44">
        <v>44448.009027777778</v>
      </c>
      <c r="D1213" s="43">
        <v>6.72</v>
      </c>
    </row>
    <row r="1214" spans="1:4">
      <c r="A1214" s="43">
        <v>1</v>
      </c>
      <c r="B1214" s="43">
        <v>62590</v>
      </c>
      <c r="C1214" s="44">
        <v>44448.257638888892</v>
      </c>
      <c r="D1214" s="43">
        <v>0.68</v>
      </c>
    </row>
    <row r="1215" spans="1:4">
      <c r="A1215" s="43">
        <v>0</v>
      </c>
      <c r="B1215" s="43">
        <v>62590</v>
      </c>
      <c r="C1215" s="44">
        <v>44448.519444444442</v>
      </c>
      <c r="D1215" s="43">
        <v>6.85</v>
      </c>
    </row>
    <row r="1216" spans="1:4">
      <c r="A1216" s="43">
        <v>1</v>
      </c>
      <c r="B1216" s="43">
        <v>62590</v>
      </c>
      <c r="C1216" s="44">
        <v>44448.768750000003</v>
      </c>
      <c r="D1216" s="43">
        <v>0.55000000000000004</v>
      </c>
    </row>
    <row r="1217" spans="1:4">
      <c r="A1217" s="43">
        <v>0</v>
      </c>
      <c r="B1217" s="43">
        <v>62590</v>
      </c>
      <c r="C1217" s="44">
        <v>44449.02847222222</v>
      </c>
      <c r="D1217" s="43">
        <v>6.92</v>
      </c>
    </row>
    <row r="1218" spans="1:4">
      <c r="A1218" s="43">
        <v>1</v>
      </c>
      <c r="B1218" s="43">
        <v>62590</v>
      </c>
      <c r="C1218" s="44">
        <v>44449.279861111114</v>
      </c>
      <c r="D1218" s="43">
        <v>0.51</v>
      </c>
    </row>
    <row r="1219" spans="1:4">
      <c r="A1219" s="43">
        <v>0</v>
      </c>
      <c r="B1219" s="43">
        <v>62590</v>
      </c>
      <c r="C1219" s="44">
        <v>44449.540972222225</v>
      </c>
      <c r="D1219" s="43">
        <v>6.85</v>
      </c>
    </row>
    <row r="1220" spans="1:4">
      <c r="A1220" s="43">
        <v>1</v>
      </c>
      <c r="B1220" s="43">
        <v>62590</v>
      </c>
      <c r="C1220" s="44">
        <v>44449.789583333331</v>
      </c>
      <c r="D1220" s="43">
        <v>0.62</v>
      </c>
    </row>
    <row r="1221" spans="1:4">
      <c r="A1221" s="43">
        <v>0</v>
      </c>
      <c r="B1221" s="43">
        <v>62590</v>
      </c>
      <c r="C1221" s="44">
        <v>44450.048611111109</v>
      </c>
      <c r="D1221" s="43">
        <v>6.98</v>
      </c>
    </row>
    <row r="1222" spans="1:4">
      <c r="A1222" s="43">
        <v>1</v>
      </c>
      <c r="B1222" s="43">
        <v>62590</v>
      </c>
      <c r="C1222" s="44">
        <v>44450.302083333336</v>
      </c>
      <c r="D1222" s="43">
        <v>0.55000000000000004</v>
      </c>
    </row>
    <row r="1223" spans="1:4">
      <c r="A1223" s="43">
        <v>0</v>
      </c>
      <c r="B1223" s="43">
        <v>62590</v>
      </c>
      <c r="C1223" s="44">
        <v>44450.5625</v>
      </c>
      <c r="D1223" s="43">
        <v>6.68</v>
      </c>
    </row>
    <row r="1224" spans="1:4">
      <c r="A1224" s="43">
        <v>1</v>
      </c>
      <c r="B1224" s="43">
        <v>62590</v>
      </c>
      <c r="C1224" s="44">
        <v>44450.811111111114</v>
      </c>
      <c r="D1224" s="43">
        <v>0.87</v>
      </c>
    </row>
    <row r="1225" spans="1:4">
      <c r="A1225" s="43">
        <v>0</v>
      </c>
      <c r="B1225" s="43">
        <v>62590</v>
      </c>
      <c r="C1225" s="44">
        <v>44451.068749999999</v>
      </c>
      <c r="D1225" s="43">
        <v>6.87</v>
      </c>
    </row>
    <row r="1226" spans="1:4">
      <c r="A1226" s="43">
        <v>1</v>
      </c>
      <c r="B1226" s="43">
        <v>62590</v>
      </c>
      <c r="C1226" s="44">
        <v>44451.324999999997</v>
      </c>
      <c r="D1226" s="43">
        <v>0.8</v>
      </c>
    </row>
    <row r="1227" spans="1:4">
      <c r="A1227" s="43">
        <v>0</v>
      </c>
      <c r="B1227" s="43">
        <v>62590</v>
      </c>
      <c r="C1227" s="44">
        <v>44451.584027777775</v>
      </c>
      <c r="D1227" s="43">
        <v>6.34</v>
      </c>
    </row>
    <row r="1228" spans="1:4">
      <c r="A1228" s="43">
        <v>1</v>
      </c>
      <c r="B1228" s="43">
        <v>62590</v>
      </c>
      <c r="C1228" s="44">
        <v>44451.831944444442</v>
      </c>
      <c r="D1228" s="43">
        <v>1.3</v>
      </c>
    </row>
    <row r="1229" spans="1:4">
      <c r="A1229" s="43">
        <v>0</v>
      </c>
      <c r="B1229" s="43">
        <v>62590</v>
      </c>
      <c r="C1229" s="44">
        <v>44452.088888888888</v>
      </c>
      <c r="D1229" s="43">
        <v>6.59</v>
      </c>
    </row>
    <row r="1230" spans="1:4">
      <c r="A1230" s="43">
        <v>1</v>
      </c>
      <c r="B1230" s="43">
        <v>62590</v>
      </c>
      <c r="C1230" s="44">
        <v>44452.349305555559</v>
      </c>
      <c r="D1230" s="43">
        <v>1.24</v>
      </c>
    </row>
    <row r="1231" spans="1:4">
      <c r="A1231" s="43">
        <v>0</v>
      </c>
      <c r="B1231" s="43">
        <v>62590</v>
      </c>
      <c r="C1231" s="44">
        <v>44452.605555555558</v>
      </c>
      <c r="D1231" s="43">
        <v>5.85</v>
      </c>
    </row>
    <row r="1232" spans="1:4">
      <c r="A1232" s="43">
        <v>1</v>
      </c>
      <c r="B1232" s="43">
        <v>62590</v>
      </c>
      <c r="C1232" s="44">
        <v>44452.853472222225</v>
      </c>
      <c r="D1232" s="43">
        <v>1.85</v>
      </c>
    </row>
    <row r="1233" spans="1:4">
      <c r="A1233" s="43">
        <v>0</v>
      </c>
      <c r="B1233" s="43">
        <v>62590</v>
      </c>
      <c r="C1233" s="44">
        <v>44453.11041666667</v>
      </c>
      <c r="D1233" s="43">
        <v>6.14</v>
      </c>
    </row>
    <row r="1234" spans="1:4">
      <c r="A1234" s="43">
        <v>1</v>
      </c>
      <c r="B1234" s="43">
        <v>62590</v>
      </c>
      <c r="C1234" s="44">
        <v>44453.375</v>
      </c>
      <c r="D1234" s="43">
        <v>1.84</v>
      </c>
    </row>
    <row r="1235" spans="1:4">
      <c r="A1235" s="43">
        <v>0</v>
      </c>
      <c r="B1235" s="43">
        <v>62590</v>
      </c>
      <c r="C1235" s="44">
        <v>44453.628472222219</v>
      </c>
      <c r="D1235" s="43">
        <v>5.24</v>
      </c>
    </row>
    <row r="1236" spans="1:4">
      <c r="A1236" s="43">
        <v>1</v>
      </c>
      <c r="B1236" s="43">
        <v>62590</v>
      </c>
      <c r="C1236" s="44">
        <v>44453.875</v>
      </c>
      <c r="D1236" s="43">
        <v>2.5</v>
      </c>
    </row>
    <row r="1237" spans="1:4">
      <c r="A1237" s="43">
        <v>0</v>
      </c>
      <c r="B1237" s="43">
        <v>62590</v>
      </c>
      <c r="C1237" s="44">
        <v>44454.135416666664</v>
      </c>
      <c r="D1237" s="43">
        <v>5.57</v>
      </c>
    </row>
    <row r="1238" spans="1:4">
      <c r="A1238" s="43">
        <v>1</v>
      </c>
      <c r="B1238" s="43">
        <v>62590</v>
      </c>
      <c r="C1238" s="44">
        <v>44454.409722222219</v>
      </c>
      <c r="D1238" s="43">
        <v>2.5099999999999998</v>
      </c>
    </row>
    <row r="1239" spans="1:4">
      <c r="A1239" s="43">
        <v>0</v>
      </c>
      <c r="B1239" s="43">
        <v>62590</v>
      </c>
      <c r="C1239" s="44">
        <v>44454.658333333333</v>
      </c>
      <c r="D1239" s="43">
        <v>4.57</v>
      </c>
    </row>
    <row r="1240" spans="1:4">
      <c r="A1240" s="43">
        <v>1</v>
      </c>
      <c r="B1240" s="43">
        <v>62590</v>
      </c>
      <c r="C1240" s="44">
        <v>44454.904861111114</v>
      </c>
      <c r="D1240" s="43">
        <v>3.19</v>
      </c>
    </row>
    <row r="1241" spans="1:4">
      <c r="A1241" s="43">
        <v>0</v>
      </c>
      <c r="B1241" s="43">
        <v>62590</v>
      </c>
      <c r="C1241" s="44">
        <v>44455.17291666667</v>
      </c>
      <c r="D1241" s="43">
        <v>4.92</v>
      </c>
    </row>
    <row r="1242" spans="1:4">
      <c r="A1242" s="43">
        <v>1</v>
      </c>
      <c r="B1242" s="43">
        <v>62590</v>
      </c>
      <c r="C1242" s="44">
        <v>44455.491666666669</v>
      </c>
      <c r="D1242" s="43">
        <v>3.07</v>
      </c>
    </row>
    <row r="1243" spans="1:4">
      <c r="A1243" s="43">
        <v>0</v>
      </c>
      <c r="B1243" s="43">
        <v>62590</v>
      </c>
      <c r="C1243" s="44">
        <v>44455.800694444442</v>
      </c>
      <c r="D1243" s="43">
        <v>4.08</v>
      </c>
    </row>
    <row r="1244" spans="1:4">
      <c r="A1244" s="43">
        <v>1</v>
      </c>
      <c r="B1244" s="43">
        <v>62590</v>
      </c>
      <c r="C1244" s="44">
        <v>44456.036805555559</v>
      </c>
      <c r="D1244" s="43">
        <v>3.64</v>
      </c>
    </row>
    <row r="1245" spans="1:4">
      <c r="A1245" s="43">
        <v>0</v>
      </c>
      <c r="B1245" s="43">
        <v>62590</v>
      </c>
      <c r="C1245" s="44">
        <v>44456.311111111114</v>
      </c>
      <c r="D1245" s="43">
        <v>4.6100000000000003</v>
      </c>
    </row>
    <row r="1246" spans="1:4">
      <c r="A1246" s="43">
        <v>1</v>
      </c>
      <c r="B1246" s="43">
        <v>62590</v>
      </c>
      <c r="C1246" s="44">
        <v>44456.605555555558</v>
      </c>
      <c r="D1246" s="43">
        <v>2.85</v>
      </c>
    </row>
    <row r="1247" spans="1:4">
      <c r="A1247" s="43">
        <v>0</v>
      </c>
      <c r="B1247" s="43">
        <v>62590</v>
      </c>
      <c r="C1247" s="44">
        <v>44456.900694444441</v>
      </c>
      <c r="D1247" s="43">
        <v>4.6500000000000004</v>
      </c>
    </row>
    <row r="1248" spans="1:4">
      <c r="A1248" s="43">
        <v>1</v>
      </c>
      <c r="B1248" s="43">
        <v>62590</v>
      </c>
      <c r="C1248" s="44">
        <v>44457.126388888886</v>
      </c>
      <c r="D1248" s="43">
        <v>3.11</v>
      </c>
    </row>
    <row r="1249" spans="1:4">
      <c r="A1249" s="43">
        <v>0</v>
      </c>
      <c r="B1249" s="43">
        <v>62590</v>
      </c>
      <c r="C1249" s="44">
        <v>44457.388194444444</v>
      </c>
      <c r="D1249" s="43">
        <v>5.1100000000000003</v>
      </c>
    </row>
    <row r="1250" spans="1:4">
      <c r="A1250" s="43">
        <v>1</v>
      </c>
      <c r="B1250" s="43">
        <v>62590</v>
      </c>
      <c r="C1250" s="44">
        <v>44457.654861111114</v>
      </c>
      <c r="D1250" s="43">
        <v>2.23</v>
      </c>
    </row>
    <row r="1251" spans="1:4">
      <c r="A1251" s="43">
        <v>0</v>
      </c>
      <c r="B1251" s="43">
        <v>62590</v>
      </c>
      <c r="C1251" s="44">
        <v>44457.927083333336</v>
      </c>
      <c r="D1251" s="43">
        <v>5.29</v>
      </c>
    </row>
    <row r="1252" spans="1:4">
      <c r="A1252" s="43">
        <v>1</v>
      </c>
      <c r="B1252" s="43">
        <v>62590</v>
      </c>
      <c r="C1252" s="44">
        <v>44458.164583333331</v>
      </c>
      <c r="D1252" s="43">
        <v>2.38</v>
      </c>
    </row>
    <row r="1253" spans="1:4">
      <c r="A1253" s="43">
        <v>0</v>
      </c>
      <c r="B1253" s="43">
        <v>62590</v>
      </c>
      <c r="C1253" s="44">
        <v>44458.423611111109</v>
      </c>
      <c r="D1253" s="43">
        <v>5.69</v>
      </c>
    </row>
    <row r="1254" spans="1:4">
      <c r="A1254" s="43">
        <v>1</v>
      </c>
      <c r="B1254" s="43">
        <v>62590</v>
      </c>
      <c r="C1254" s="44">
        <v>44458.681944444441</v>
      </c>
      <c r="D1254" s="43">
        <v>1.65</v>
      </c>
    </row>
    <row r="1255" spans="1:4">
      <c r="A1255" s="43">
        <v>0</v>
      </c>
      <c r="B1255" s="43">
        <v>62590</v>
      </c>
      <c r="C1255" s="44">
        <v>44458.947222222225</v>
      </c>
      <c r="D1255" s="43">
        <v>5.84</v>
      </c>
    </row>
    <row r="1256" spans="1:4">
      <c r="A1256" s="43">
        <v>1</v>
      </c>
      <c r="B1256" s="43">
        <v>62590</v>
      </c>
      <c r="C1256" s="44">
        <v>44459.19027777778</v>
      </c>
      <c r="D1256" s="43">
        <v>1.71</v>
      </c>
    </row>
    <row r="1257" spans="1:4">
      <c r="A1257" s="43">
        <v>0</v>
      </c>
      <c r="B1257" s="43">
        <v>62590</v>
      </c>
      <c r="C1257" s="44">
        <v>44459.449305555558</v>
      </c>
      <c r="D1257" s="43">
        <v>6.17</v>
      </c>
    </row>
    <row r="1258" spans="1:4">
      <c r="A1258" s="43">
        <v>1</v>
      </c>
      <c r="B1258" s="43">
        <v>62590</v>
      </c>
      <c r="C1258" s="44">
        <v>44459.704861111109</v>
      </c>
      <c r="D1258" s="43">
        <v>1.2</v>
      </c>
    </row>
    <row r="1259" spans="1:4">
      <c r="A1259" s="43">
        <v>0</v>
      </c>
      <c r="B1259" s="43">
        <v>62590</v>
      </c>
      <c r="C1259" s="44">
        <v>44459.96597222222</v>
      </c>
      <c r="D1259" s="43">
        <v>6.29</v>
      </c>
    </row>
    <row r="1260" spans="1:4">
      <c r="A1260" s="43">
        <v>1</v>
      </c>
      <c r="B1260" s="43">
        <v>62590</v>
      </c>
      <c r="C1260" s="44">
        <v>44460.213888888888</v>
      </c>
      <c r="D1260" s="43">
        <v>1.18</v>
      </c>
    </row>
    <row r="1261" spans="1:4">
      <c r="A1261" s="43">
        <v>0</v>
      </c>
      <c r="B1261" s="43">
        <v>62590</v>
      </c>
      <c r="C1261" s="44">
        <v>44460.472916666666</v>
      </c>
      <c r="D1261" s="43">
        <v>6.49</v>
      </c>
    </row>
    <row r="1262" spans="1:4">
      <c r="A1262" s="43">
        <v>1</v>
      </c>
      <c r="B1262" s="43">
        <v>62590</v>
      </c>
      <c r="C1262" s="44">
        <v>44460.725694444445</v>
      </c>
      <c r="D1262" s="43">
        <v>0.92</v>
      </c>
    </row>
    <row r="1263" spans="1:4">
      <c r="A1263" s="43">
        <v>0</v>
      </c>
      <c r="B1263" s="43">
        <v>62590</v>
      </c>
      <c r="C1263" s="44">
        <v>44460.984722222223</v>
      </c>
      <c r="D1263" s="43">
        <v>6.62</v>
      </c>
    </row>
    <row r="1264" spans="1:4">
      <c r="A1264" s="43">
        <v>1</v>
      </c>
      <c r="B1264" s="43">
        <v>62590</v>
      </c>
      <c r="C1264" s="44">
        <v>44461.23541666667</v>
      </c>
      <c r="D1264" s="43">
        <v>0.83</v>
      </c>
    </row>
    <row r="1265" spans="1:4">
      <c r="A1265" s="43">
        <v>0</v>
      </c>
      <c r="B1265" s="43">
        <v>62590</v>
      </c>
      <c r="C1265" s="44">
        <v>44461.494444444441</v>
      </c>
      <c r="D1265" s="43">
        <v>6.66</v>
      </c>
    </row>
    <row r="1266" spans="1:4">
      <c r="A1266" s="43">
        <v>1</v>
      </c>
      <c r="B1266" s="43">
        <v>62590</v>
      </c>
      <c r="C1266" s="44">
        <v>44461.745138888888</v>
      </c>
      <c r="D1266" s="43">
        <v>0.81</v>
      </c>
    </row>
    <row r="1267" spans="1:4">
      <c r="A1267" s="43">
        <v>0</v>
      </c>
      <c r="B1267" s="43">
        <v>62590</v>
      </c>
      <c r="C1267" s="44">
        <v>44462.00277777778</v>
      </c>
      <c r="D1267" s="43">
        <v>6.8</v>
      </c>
    </row>
    <row r="1268" spans="1:4">
      <c r="A1268" s="43">
        <v>1</v>
      </c>
      <c r="B1268" s="43">
        <v>62590</v>
      </c>
      <c r="C1268" s="44">
        <v>44462.255555555559</v>
      </c>
      <c r="D1268" s="43">
        <v>0.67</v>
      </c>
    </row>
    <row r="1269" spans="1:4">
      <c r="A1269" s="43">
        <v>0</v>
      </c>
      <c r="B1269" s="43">
        <v>62590</v>
      </c>
      <c r="C1269" s="44">
        <v>44462.513888888891</v>
      </c>
      <c r="D1269" s="43">
        <v>6.68</v>
      </c>
    </row>
    <row r="1270" spans="1:4">
      <c r="A1270" s="43">
        <v>1</v>
      </c>
      <c r="B1270" s="43">
        <v>62590</v>
      </c>
      <c r="C1270" s="44">
        <v>44462.763194444444</v>
      </c>
      <c r="D1270" s="43">
        <v>0.85</v>
      </c>
    </row>
    <row r="1271" spans="1:4">
      <c r="A1271" s="43">
        <v>0</v>
      </c>
      <c r="B1271" s="43">
        <v>62590</v>
      </c>
      <c r="C1271" s="44">
        <v>44463.020833333336</v>
      </c>
      <c r="D1271" s="43">
        <v>6.86</v>
      </c>
    </row>
    <row r="1272" spans="1:4">
      <c r="A1272" s="43">
        <v>1</v>
      </c>
      <c r="B1272" s="43">
        <v>62590</v>
      </c>
      <c r="C1272" s="44">
        <v>44463.274305555555</v>
      </c>
      <c r="D1272" s="43">
        <v>0.69</v>
      </c>
    </row>
    <row r="1273" spans="1:4">
      <c r="A1273" s="43">
        <v>0</v>
      </c>
      <c r="B1273" s="43">
        <v>62590</v>
      </c>
      <c r="C1273" s="44">
        <v>44463.532638888886</v>
      </c>
      <c r="D1273" s="43">
        <v>6.59</v>
      </c>
    </row>
    <row r="1274" spans="1:4">
      <c r="A1274" s="43">
        <v>1</v>
      </c>
      <c r="B1274" s="43">
        <v>62590</v>
      </c>
      <c r="C1274" s="44">
        <v>44463.78125</v>
      </c>
      <c r="D1274" s="43">
        <v>1.02</v>
      </c>
    </row>
    <row r="1275" spans="1:4">
      <c r="A1275" s="43">
        <v>0</v>
      </c>
      <c r="B1275" s="43">
        <v>62590</v>
      </c>
      <c r="C1275" s="44">
        <v>44464.036805555559</v>
      </c>
      <c r="D1275" s="43">
        <v>6.79</v>
      </c>
    </row>
    <row r="1276" spans="1:4">
      <c r="A1276" s="43">
        <v>1</v>
      </c>
      <c r="B1276" s="43">
        <v>62590</v>
      </c>
      <c r="C1276" s="44">
        <v>44464.292361111111</v>
      </c>
      <c r="D1276" s="43">
        <v>0.86</v>
      </c>
    </row>
    <row r="1277" spans="1:4">
      <c r="A1277" s="43">
        <v>0</v>
      </c>
      <c r="B1277" s="43">
        <v>62590</v>
      </c>
      <c r="C1277" s="44">
        <v>44464.55</v>
      </c>
      <c r="D1277" s="43">
        <v>6.41</v>
      </c>
    </row>
    <row r="1278" spans="1:4">
      <c r="A1278" s="43">
        <v>1</v>
      </c>
      <c r="B1278" s="43">
        <v>62590</v>
      </c>
      <c r="C1278" s="44">
        <v>44464.797222222223</v>
      </c>
      <c r="D1278" s="43">
        <v>1.27</v>
      </c>
    </row>
    <row r="1279" spans="1:4">
      <c r="A1279" s="43">
        <v>0</v>
      </c>
      <c r="B1279" s="43">
        <v>62590</v>
      </c>
      <c r="C1279" s="44">
        <v>44465.052083333336</v>
      </c>
      <c r="D1279" s="43">
        <v>6.62</v>
      </c>
    </row>
    <row r="1280" spans="1:4">
      <c r="A1280" s="43">
        <v>1</v>
      </c>
      <c r="B1280" s="43">
        <v>62590</v>
      </c>
      <c r="C1280" s="44">
        <v>44465.309027777781</v>
      </c>
      <c r="D1280" s="43">
        <v>1.1299999999999999</v>
      </c>
    </row>
    <row r="1281" spans="1:4">
      <c r="A1281" s="43">
        <v>0</v>
      </c>
      <c r="B1281" s="43">
        <v>62590</v>
      </c>
      <c r="C1281" s="44">
        <v>44465.56527777778</v>
      </c>
      <c r="D1281" s="43">
        <v>6.15</v>
      </c>
    </row>
    <row r="1282" spans="1:4">
      <c r="A1282" s="43">
        <v>1</v>
      </c>
      <c r="B1282" s="43">
        <v>62590</v>
      </c>
      <c r="C1282" s="44">
        <v>44465.811805555553</v>
      </c>
      <c r="D1282" s="43">
        <v>1.6</v>
      </c>
    </row>
    <row r="1283" spans="1:4">
      <c r="A1283" s="43">
        <v>0</v>
      </c>
      <c r="B1283" s="43">
        <v>62590</v>
      </c>
      <c r="C1283" s="44">
        <v>44466.068055555559</v>
      </c>
      <c r="D1283" s="43">
        <v>6.35</v>
      </c>
    </row>
    <row r="1284" spans="1:4">
      <c r="A1284" s="43">
        <v>1</v>
      </c>
      <c r="B1284" s="43">
        <v>62590</v>
      </c>
      <c r="C1284" s="44">
        <v>44466.324305555558</v>
      </c>
      <c r="D1284" s="43">
        <v>1.48</v>
      </c>
    </row>
    <row r="1285" spans="1:4">
      <c r="A1285" s="43">
        <v>0</v>
      </c>
      <c r="B1285" s="43">
        <v>62590</v>
      </c>
      <c r="C1285" s="44">
        <v>44466.581250000003</v>
      </c>
      <c r="D1285" s="43">
        <v>5.83</v>
      </c>
    </row>
    <row r="1286" spans="1:4">
      <c r="A1286" s="43">
        <v>1</v>
      </c>
      <c r="B1286" s="43">
        <v>62590</v>
      </c>
      <c r="C1286" s="44">
        <v>44466.824999999997</v>
      </c>
      <c r="D1286" s="43">
        <v>1.98</v>
      </c>
    </row>
    <row r="1287" spans="1:4">
      <c r="A1287" s="43">
        <v>0</v>
      </c>
      <c r="B1287" s="43">
        <v>62590</v>
      </c>
      <c r="C1287" s="44">
        <v>44467.082638888889</v>
      </c>
      <c r="D1287" s="43">
        <v>6</v>
      </c>
    </row>
    <row r="1288" spans="1:4">
      <c r="A1288" s="43">
        <v>1</v>
      </c>
      <c r="B1288" s="43">
        <v>62590</v>
      </c>
      <c r="C1288" s="44">
        <v>44467.340277777781</v>
      </c>
      <c r="D1288" s="43">
        <v>1.89</v>
      </c>
    </row>
    <row r="1289" spans="1:4">
      <c r="A1289" s="43">
        <v>0</v>
      </c>
      <c r="B1289" s="43">
        <v>62590</v>
      </c>
      <c r="C1289" s="44">
        <v>44467.595833333333</v>
      </c>
      <c r="D1289" s="43">
        <v>5.43</v>
      </c>
    </row>
    <row r="1290" spans="1:4">
      <c r="A1290" s="43">
        <v>1</v>
      </c>
      <c r="B1290" s="43">
        <v>62590</v>
      </c>
      <c r="C1290" s="44">
        <v>44467.838888888888</v>
      </c>
      <c r="D1290" s="43">
        <v>2.42</v>
      </c>
    </row>
    <row r="1291" spans="1:4">
      <c r="A1291" s="43">
        <v>0</v>
      </c>
      <c r="B1291" s="43">
        <v>62590</v>
      </c>
      <c r="C1291" s="44">
        <v>44468.097222222219</v>
      </c>
      <c r="D1291" s="43">
        <v>5.57</v>
      </c>
    </row>
    <row r="1292" spans="1:4">
      <c r="A1292" s="43">
        <v>1</v>
      </c>
      <c r="B1292" s="43">
        <v>62590</v>
      </c>
      <c r="C1292" s="44">
        <v>44468.357638888891</v>
      </c>
      <c r="D1292" s="43">
        <v>2.37</v>
      </c>
    </row>
    <row r="1293" spans="1:4">
      <c r="A1293" s="43">
        <v>0</v>
      </c>
      <c r="B1293" s="43">
        <v>62590</v>
      </c>
      <c r="C1293" s="44">
        <v>44468.612500000003</v>
      </c>
      <c r="D1293" s="43">
        <v>4.96</v>
      </c>
    </row>
    <row r="1294" spans="1:4">
      <c r="A1294" s="43">
        <v>1</v>
      </c>
      <c r="B1294" s="43">
        <v>62590</v>
      </c>
      <c r="C1294" s="44">
        <v>44468.852083333331</v>
      </c>
      <c r="D1294" s="43">
        <v>2.9</v>
      </c>
    </row>
    <row r="1295" spans="1:4">
      <c r="A1295" s="43">
        <v>0</v>
      </c>
      <c r="B1295" s="43">
        <v>62590</v>
      </c>
      <c r="C1295" s="44">
        <v>44469.113888888889</v>
      </c>
      <c r="D1295" s="43">
        <v>5.08</v>
      </c>
    </row>
    <row r="1296" spans="1:4">
      <c r="A1296" s="43">
        <v>1</v>
      </c>
      <c r="B1296" s="43">
        <v>62590</v>
      </c>
      <c r="C1296" s="44">
        <v>44469.379861111112</v>
      </c>
      <c r="D1296" s="43">
        <v>2.89</v>
      </c>
    </row>
    <row r="1297" spans="1:4">
      <c r="A1297" s="43">
        <v>0</v>
      </c>
      <c r="B1297" s="43">
        <v>62590</v>
      </c>
      <c r="C1297" s="44">
        <v>44469.631944444445</v>
      </c>
      <c r="D1297" s="43">
        <v>4.41</v>
      </c>
    </row>
    <row r="1298" spans="1:4">
      <c r="A1298" s="43">
        <v>1</v>
      </c>
      <c r="B1298" s="43">
        <v>62590</v>
      </c>
      <c r="C1298" s="44">
        <v>44469.864583333336</v>
      </c>
      <c r="D1298" s="43">
        <v>3.43</v>
      </c>
    </row>
    <row r="1299" spans="1:4">
      <c r="A1299" s="43">
        <v>0</v>
      </c>
      <c r="B1299" s="43">
        <v>62590</v>
      </c>
      <c r="C1299" s="44">
        <v>44470.135416666664</v>
      </c>
      <c r="D1299" s="43">
        <v>4.54</v>
      </c>
    </row>
    <row r="1300" spans="1:4">
      <c r="A1300" s="43">
        <v>1</v>
      </c>
      <c r="B1300" s="43">
        <v>62590</v>
      </c>
      <c r="C1300" s="44">
        <v>44470.431944444441</v>
      </c>
      <c r="D1300" s="43">
        <v>3.42</v>
      </c>
    </row>
    <row r="1301" spans="1:4">
      <c r="A1301" s="43">
        <v>0</v>
      </c>
      <c r="B1301" s="43">
        <v>62590</v>
      </c>
      <c r="C1301" s="44">
        <v>44470.945833333331</v>
      </c>
      <c r="D1301" s="43">
        <v>4.01</v>
      </c>
    </row>
    <row r="1302" spans="1:4">
      <c r="A1302" s="43">
        <v>1</v>
      </c>
      <c r="B1302" s="43">
        <v>62590</v>
      </c>
      <c r="C1302" s="44">
        <v>44471.07708333333</v>
      </c>
      <c r="D1302" s="43">
        <v>3.87</v>
      </c>
    </row>
    <row r="1303" spans="1:4">
      <c r="A1303" s="43">
        <v>0</v>
      </c>
      <c r="B1303" s="43">
        <v>62590</v>
      </c>
      <c r="C1303" s="44">
        <v>44471.322916666664</v>
      </c>
      <c r="D1303" s="43">
        <v>4.26</v>
      </c>
    </row>
    <row r="1304" spans="1:4">
      <c r="A1304" s="43">
        <v>1</v>
      </c>
      <c r="B1304" s="43">
        <v>62590</v>
      </c>
      <c r="C1304" s="44">
        <v>44471.612500000003</v>
      </c>
      <c r="D1304" s="43">
        <v>3.14</v>
      </c>
    </row>
    <row r="1305" spans="1:4">
      <c r="A1305" s="43">
        <v>0</v>
      </c>
      <c r="B1305" s="43">
        <v>62590</v>
      </c>
      <c r="C1305" s="44">
        <v>44471.902777777781</v>
      </c>
      <c r="D1305" s="43">
        <v>4.5599999999999996</v>
      </c>
    </row>
    <row r="1306" spans="1:4">
      <c r="A1306" s="43">
        <v>1</v>
      </c>
      <c r="B1306" s="43">
        <v>62590</v>
      </c>
      <c r="C1306" s="44">
        <v>44472.135416666664</v>
      </c>
      <c r="D1306" s="43">
        <v>3.27</v>
      </c>
    </row>
    <row r="1307" spans="1:4">
      <c r="A1307" s="43">
        <v>0</v>
      </c>
      <c r="B1307" s="43">
        <v>62590</v>
      </c>
      <c r="C1307" s="44">
        <v>44472.384027777778</v>
      </c>
      <c r="D1307" s="43">
        <v>4.8099999999999996</v>
      </c>
    </row>
    <row r="1308" spans="1:4">
      <c r="A1308" s="43">
        <v>1</v>
      </c>
      <c r="B1308" s="43">
        <v>62590</v>
      </c>
      <c r="C1308" s="44">
        <v>44472.647222222222</v>
      </c>
      <c r="D1308" s="43">
        <v>2.54</v>
      </c>
    </row>
    <row r="1309" spans="1:4">
      <c r="A1309" s="43">
        <v>0</v>
      </c>
      <c r="B1309" s="43">
        <v>62590</v>
      </c>
      <c r="C1309" s="44">
        <v>44472.915972222225</v>
      </c>
      <c r="D1309" s="43">
        <v>5.13</v>
      </c>
    </row>
    <row r="1310" spans="1:4">
      <c r="A1310" s="43">
        <v>1</v>
      </c>
      <c r="B1310" s="43">
        <v>62590</v>
      </c>
      <c r="C1310" s="44">
        <v>44473.158333333333</v>
      </c>
      <c r="D1310" s="43">
        <v>2.61</v>
      </c>
    </row>
    <row r="1311" spans="1:4">
      <c r="A1311" s="43">
        <v>0</v>
      </c>
      <c r="B1311" s="43">
        <v>62590</v>
      </c>
      <c r="C1311" s="44">
        <v>44473.412499999999</v>
      </c>
      <c r="D1311" s="43">
        <v>5.41</v>
      </c>
    </row>
    <row r="1312" spans="1:4">
      <c r="A1312" s="43">
        <v>1</v>
      </c>
      <c r="B1312" s="43">
        <v>62590</v>
      </c>
      <c r="C1312" s="44">
        <v>44473.668749999997</v>
      </c>
      <c r="D1312" s="43">
        <v>1.96</v>
      </c>
    </row>
    <row r="1313" spans="1:4">
      <c r="A1313" s="43">
        <v>0</v>
      </c>
      <c r="B1313" s="43">
        <v>62590</v>
      </c>
      <c r="C1313" s="44">
        <v>44473.931250000001</v>
      </c>
      <c r="D1313" s="43">
        <v>5.7</v>
      </c>
    </row>
    <row r="1314" spans="1:4">
      <c r="A1314" s="43">
        <v>1</v>
      </c>
      <c r="B1314" s="43">
        <v>62590</v>
      </c>
      <c r="C1314" s="44">
        <v>44474.178472222222</v>
      </c>
      <c r="D1314" s="43">
        <v>1.92</v>
      </c>
    </row>
    <row r="1315" spans="1:4">
      <c r="A1315" s="43">
        <v>0</v>
      </c>
      <c r="B1315" s="43">
        <v>62590</v>
      </c>
      <c r="C1315" s="44">
        <v>44474.436111111114</v>
      </c>
      <c r="D1315" s="43">
        <v>5.97</v>
      </c>
    </row>
    <row r="1316" spans="1:4">
      <c r="A1316" s="43">
        <v>1</v>
      </c>
      <c r="B1316" s="43">
        <v>62590</v>
      </c>
      <c r="C1316" s="44">
        <v>44474.688888888886</v>
      </c>
      <c r="D1316" s="43">
        <v>1.44</v>
      </c>
    </row>
    <row r="1317" spans="1:4">
      <c r="A1317" s="43">
        <v>0</v>
      </c>
      <c r="B1317" s="43">
        <v>62590</v>
      </c>
      <c r="C1317" s="44">
        <v>44474.948611111111</v>
      </c>
      <c r="D1317" s="43">
        <v>6.24</v>
      </c>
    </row>
    <row r="1318" spans="1:4">
      <c r="A1318" s="43">
        <v>1</v>
      </c>
      <c r="B1318" s="43">
        <v>62590</v>
      </c>
      <c r="C1318" s="44">
        <v>44475.198611111111</v>
      </c>
      <c r="D1318" s="43">
        <v>1.28</v>
      </c>
    </row>
    <row r="1319" spans="1:4">
      <c r="A1319" s="43">
        <v>0</v>
      </c>
      <c r="B1319" s="43">
        <v>62590</v>
      </c>
      <c r="C1319" s="44">
        <v>44475.458333333336</v>
      </c>
      <c r="D1319" s="43">
        <v>6.45</v>
      </c>
    </row>
    <row r="1320" spans="1:4">
      <c r="A1320" s="43">
        <v>1</v>
      </c>
      <c r="B1320" s="43">
        <v>62590</v>
      </c>
      <c r="C1320" s="44">
        <v>44475.709027777775</v>
      </c>
      <c r="D1320" s="43">
        <v>1.02</v>
      </c>
    </row>
    <row r="1321" spans="1:4">
      <c r="A1321" s="43">
        <v>0</v>
      </c>
      <c r="B1321" s="43">
        <v>62590</v>
      </c>
      <c r="C1321" s="44">
        <v>44475.968055555553</v>
      </c>
      <c r="D1321" s="43">
        <v>6.71</v>
      </c>
    </row>
    <row r="1322" spans="1:4">
      <c r="A1322" s="43">
        <v>1</v>
      </c>
      <c r="B1322" s="43">
        <v>62590</v>
      </c>
      <c r="C1322" s="44">
        <v>44476.220138888886</v>
      </c>
      <c r="D1322" s="43">
        <v>0.73</v>
      </c>
    </row>
    <row r="1323" spans="1:4">
      <c r="A1323" s="43">
        <v>0</v>
      </c>
      <c r="B1323" s="43">
        <v>62590</v>
      </c>
      <c r="C1323" s="44">
        <v>44476.480555555558</v>
      </c>
      <c r="D1323" s="43">
        <v>6.79</v>
      </c>
    </row>
    <row r="1324" spans="1:4">
      <c r="A1324" s="43">
        <v>1</v>
      </c>
      <c r="B1324" s="43">
        <v>62590</v>
      </c>
      <c r="C1324" s="44">
        <v>44476.730555555558</v>
      </c>
      <c r="D1324" s="43">
        <v>0.73</v>
      </c>
    </row>
    <row r="1325" spans="1:4">
      <c r="A1325" s="43">
        <v>0</v>
      </c>
      <c r="B1325" s="43">
        <v>62590</v>
      </c>
      <c r="C1325" s="44">
        <v>44476.988194444442</v>
      </c>
      <c r="D1325" s="43">
        <v>7.07</v>
      </c>
    </row>
    <row r="1326" spans="1:4">
      <c r="A1326" s="43">
        <v>1</v>
      </c>
      <c r="B1326" s="43">
        <v>62590</v>
      </c>
      <c r="C1326" s="44">
        <v>44477.242361111108</v>
      </c>
      <c r="D1326" s="43">
        <v>0.36</v>
      </c>
    </row>
    <row r="1327" spans="1:4">
      <c r="A1327" s="43">
        <v>0</v>
      </c>
      <c r="B1327" s="43">
        <v>62590</v>
      </c>
      <c r="C1327" s="44">
        <v>44477.503472222219</v>
      </c>
      <c r="D1327" s="43">
        <v>6.96</v>
      </c>
    </row>
    <row r="1328" spans="1:4">
      <c r="A1328" s="43">
        <v>1</v>
      </c>
      <c r="B1328" s="43">
        <v>62590</v>
      </c>
      <c r="C1328" s="44">
        <v>44477.752083333333</v>
      </c>
      <c r="D1328" s="43">
        <v>0.62</v>
      </c>
    </row>
    <row r="1329" spans="1:4">
      <c r="A1329" s="43">
        <v>0</v>
      </c>
      <c r="B1329" s="43">
        <v>62590</v>
      </c>
      <c r="C1329" s="44">
        <v>44478.009027777778</v>
      </c>
      <c r="D1329" s="43">
        <v>7.27</v>
      </c>
    </row>
    <row r="1330" spans="1:4">
      <c r="A1330" s="43">
        <v>1</v>
      </c>
      <c r="B1330" s="43">
        <v>62590</v>
      </c>
      <c r="C1330" s="44">
        <v>44478.265277777777</v>
      </c>
      <c r="D1330" s="43">
        <v>0.21</v>
      </c>
    </row>
    <row r="1331" spans="1:4">
      <c r="A1331" s="43">
        <v>0</v>
      </c>
      <c r="B1331" s="43">
        <v>62590</v>
      </c>
      <c r="C1331" s="44">
        <v>44478.526388888888</v>
      </c>
      <c r="D1331" s="43">
        <v>6.95</v>
      </c>
    </row>
    <row r="1332" spans="1:4">
      <c r="A1332" s="43">
        <v>1</v>
      </c>
      <c r="B1332" s="43">
        <v>62590</v>
      </c>
      <c r="C1332" s="44">
        <v>44478.773611111108</v>
      </c>
      <c r="D1332" s="43">
        <v>0.71</v>
      </c>
    </row>
    <row r="1333" spans="1:4">
      <c r="A1333" s="43">
        <v>0</v>
      </c>
      <c r="B1333" s="43">
        <v>62590</v>
      </c>
      <c r="C1333" s="44">
        <v>44479.030555555553</v>
      </c>
      <c r="D1333" s="43">
        <v>7.28</v>
      </c>
    </row>
    <row r="1334" spans="1:4">
      <c r="A1334" s="43">
        <v>1</v>
      </c>
      <c r="B1334" s="43">
        <v>62590</v>
      </c>
      <c r="C1334" s="44">
        <v>44479.288888888892</v>
      </c>
      <c r="D1334" s="43">
        <v>0.31</v>
      </c>
    </row>
    <row r="1335" spans="1:4">
      <c r="A1335" s="43">
        <v>0</v>
      </c>
      <c r="B1335" s="43">
        <v>62590</v>
      </c>
      <c r="C1335" s="44">
        <v>44479.548611111109</v>
      </c>
      <c r="D1335" s="43">
        <v>6.73</v>
      </c>
    </row>
    <row r="1336" spans="1:4">
      <c r="A1336" s="43">
        <v>1</v>
      </c>
      <c r="B1336" s="43">
        <v>62590</v>
      </c>
      <c r="C1336" s="44">
        <v>44479.795138888891</v>
      </c>
      <c r="D1336" s="43">
        <v>0.99</v>
      </c>
    </row>
    <row r="1337" spans="1:4">
      <c r="A1337" s="43">
        <v>0</v>
      </c>
      <c r="B1337" s="43">
        <v>62590</v>
      </c>
      <c r="C1337" s="44">
        <v>44480.052083333336</v>
      </c>
      <c r="D1337" s="43">
        <v>7.08</v>
      </c>
    </row>
    <row r="1338" spans="1:4">
      <c r="A1338" s="43">
        <v>1</v>
      </c>
      <c r="B1338" s="43">
        <v>62590</v>
      </c>
      <c r="C1338" s="44">
        <v>44480.3125</v>
      </c>
      <c r="D1338" s="43">
        <v>0.65</v>
      </c>
    </row>
    <row r="1339" spans="1:4">
      <c r="A1339" s="43">
        <v>0</v>
      </c>
      <c r="B1339" s="43">
        <v>62590</v>
      </c>
      <c r="C1339" s="44">
        <v>44480.570833333331</v>
      </c>
      <c r="D1339" s="43">
        <v>6.33</v>
      </c>
    </row>
    <row r="1340" spans="1:4">
      <c r="A1340" s="43">
        <v>1</v>
      </c>
      <c r="B1340" s="43">
        <v>62590</v>
      </c>
      <c r="C1340" s="44">
        <v>44480.817361111112</v>
      </c>
      <c r="D1340" s="43">
        <v>1.44</v>
      </c>
    </row>
    <row r="1341" spans="1:4">
      <c r="A1341" s="43">
        <v>0</v>
      </c>
      <c r="B1341" s="43">
        <v>62590</v>
      </c>
      <c r="C1341" s="44">
        <v>44481.072916666664</v>
      </c>
      <c r="D1341" s="43">
        <v>6.68</v>
      </c>
    </row>
    <row r="1342" spans="1:4">
      <c r="A1342" s="43">
        <v>1</v>
      </c>
      <c r="B1342" s="43">
        <v>62590</v>
      </c>
      <c r="C1342" s="44">
        <v>44481.336111111108</v>
      </c>
      <c r="D1342" s="43">
        <v>1.19</v>
      </c>
    </row>
    <row r="1343" spans="1:4">
      <c r="A1343" s="43">
        <v>0</v>
      </c>
      <c r="B1343" s="43">
        <v>62590</v>
      </c>
      <c r="C1343" s="44">
        <v>44481.593055555553</v>
      </c>
      <c r="D1343" s="43">
        <v>5.79</v>
      </c>
    </row>
    <row r="1344" spans="1:4">
      <c r="A1344" s="43">
        <v>1</v>
      </c>
      <c r="B1344" s="43">
        <v>62590</v>
      </c>
      <c r="C1344" s="44">
        <v>44481.838888888888</v>
      </c>
      <c r="D1344" s="43">
        <v>2.0299999999999998</v>
      </c>
    </row>
    <row r="1345" spans="1:4">
      <c r="A1345" s="43">
        <v>0</v>
      </c>
      <c r="B1345" s="43">
        <v>62590</v>
      </c>
      <c r="C1345" s="44">
        <v>44482.095138888886</v>
      </c>
      <c r="D1345" s="43">
        <v>6.12</v>
      </c>
    </row>
    <row r="1346" spans="1:4">
      <c r="A1346" s="43">
        <v>1</v>
      </c>
      <c r="B1346" s="43">
        <v>62590</v>
      </c>
      <c r="C1346" s="44">
        <v>44482.362500000003</v>
      </c>
      <c r="D1346" s="43">
        <v>1.88</v>
      </c>
    </row>
    <row r="1347" spans="1:4">
      <c r="A1347" s="43">
        <v>0</v>
      </c>
      <c r="B1347" s="43">
        <v>62590</v>
      </c>
      <c r="C1347" s="44">
        <v>44482.616666666669</v>
      </c>
      <c r="D1347" s="43">
        <v>5.15</v>
      </c>
    </row>
    <row r="1348" spans="1:4">
      <c r="A1348" s="43">
        <v>1</v>
      </c>
      <c r="B1348" s="43">
        <v>62590</v>
      </c>
      <c r="C1348" s="44">
        <v>44482.862500000003</v>
      </c>
      <c r="D1348" s="43">
        <v>2.71</v>
      </c>
    </row>
    <row r="1349" spans="1:4">
      <c r="A1349" s="43">
        <v>0</v>
      </c>
      <c r="B1349" s="43">
        <v>62590</v>
      </c>
      <c r="C1349" s="44">
        <v>44483.120138888888</v>
      </c>
      <c r="D1349" s="43">
        <v>5.44</v>
      </c>
    </row>
    <row r="1350" spans="1:4">
      <c r="A1350" s="43">
        <v>1</v>
      </c>
      <c r="B1350" s="43">
        <v>62590</v>
      </c>
      <c r="C1350" s="44">
        <v>44483.395833333336</v>
      </c>
      <c r="D1350" s="43">
        <v>2.62</v>
      </c>
    </row>
    <row r="1351" spans="1:4">
      <c r="A1351" s="43">
        <v>0</v>
      </c>
      <c r="B1351" s="43">
        <v>62590</v>
      </c>
      <c r="C1351" s="44">
        <v>44483.65</v>
      </c>
      <c r="D1351" s="43">
        <v>4.4800000000000004</v>
      </c>
    </row>
    <row r="1352" spans="1:4">
      <c r="A1352" s="43">
        <v>1</v>
      </c>
      <c r="B1352" s="43">
        <v>62590</v>
      </c>
      <c r="C1352" s="44">
        <v>44483.895833333336</v>
      </c>
      <c r="D1352" s="43">
        <v>3.42</v>
      </c>
    </row>
    <row r="1353" spans="1:4">
      <c r="A1353" s="43">
        <v>0</v>
      </c>
      <c r="B1353" s="43">
        <v>62590</v>
      </c>
      <c r="C1353" s="44">
        <v>44484.161805555559</v>
      </c>
      <c r="D1353" s="43">
        <v>4.71</v>
      </c>
    </row>
    <row r="1354" spans="1:4">
      <c r="A1354" s="43">
        <v>1</v>
      </c>
      <c r="B1354" s="43">
        <v>62590</v>
      </c>
      <c r="C1354" s="44">
        <v>44484.491666666669</v>
      </c>
      <c r="D1354" s="43">
        <v>3.18</v>
      </c>
    </row>
    <row r="1355" spans="1:4">
      <c r="A1355" s="43">
        <v>0</v>
      </c>
      <c r="B1355" s="43">
        <v>62590</v>
      </c>
      <c r="C1355" s="44">
        <v>44484.827777777777</v>
      </c>
      <c r="D1355" s="43">
        <v>4.26</v>
      </c>
    </row>
    <row r="1356" spans="1:4">
      <c r="A1356" s="43">
        <v>1</v>
      </c>
      <c r="B1356" s="43">
        <v>62590</v>
      </c>
      <c r="C1356" s="44">
        <v>44485.056944444441</v>
      </c>
      <c r="D1356" s="43">
        <v>3.62</v>
      </c>
    </row>
    <row r="1357" spans="1:4">
      <c r="A1357" s="43">
        <v>0</v>
      </c>
      <c r="B1357" s="43">
        <v>62590</v>
      </c>
      <c r="C1357" s="44">
        <v>44485.322916666664</v>
      </c>
      <c r="D1357" s="43">
        <v>4.55</v>
      </c>
    </row>
    <row r="1358" spans="1:4">
      <c r="A1358" s="43">
        <v>1</v>
      </c>
      <c r="B1358" s="43">
        <v>62590</v>
      </c>
      <c r="C1358" s="44">
        <v>44485.599999999999</v>
      </c>
      <c r="D1358" s="43">
        <v>2.89</v>
      </c>
    </row>
    <row r="1359" spans="1:4">
      <c r="A1359" s="43">
        <v>0</v>
      </c>
      <c r="B1359" s="43">
        <v>62590</v>
      </c>
      <c r="C1359" s="44">
        <v>44485.886805555558</v>
      </c>
      <c r="D1359" s="43">
        <v>4.88</v>
      </c>
    </row>
    <row r="1360" spans="1:4">
      <c r="A1360" s="43">
        <v>1</v>
      </c>
      <c r="B1360" s="43">
        <v>62590</v>
      </c>
      <c r="C1360" s="44">
        <v>44486.125</v>
      </c>
      <c r="D1360" s="43">
        <v>2.95</v>
      </c>
    </row>
    <row r="1361" spans="1:4">
      <c r="A1361" s="43">
        <v>0</v>
      </c>
      <c r="B1361" s="43">
        <v>62590</v>
      </c>
      <c r="C1361" s="44">
        <v>44486.384027777778</v>
      </c>
      <c r="D1361" s="43">
        <v>5.09</v>
      </c>
    </row>
    <row r="1362" spans="1:4">
      <c r="A1362" s="43">
        <v>1</v>
      </c>
      <c r="B1362" s="43">
        <v>62590</v>
      </c>
      <c r="C1362" s="44">
        <v>44486.640972222223</v>
      </c>
      <c r="D1362" s="43">
        <v>2.34</v>
      </c>
    </row>
    <row r="1363" spans="1:4">
      <c r="A1363" s="43">
        <v>0</v>
      </c>
      <c r="B1363" s="43">
        <v>62590</v>
      </c>
      <c r="C1363" s="44">
        <v>44486.909722222219</v>
      </c>
      <c r="D1363" s="43">
        <v>5.49</v>
      </c>
    </row>
    <row r="1364" spans="1:4">
      <c r="A1364" s="43">
        <v>1</v>
      </c>
      <c r="B1364" s="43">
        <v>62590</v>
      </c>
      <c r="C1364" s="44">
        <v>44487.154861111114</v>
      </c>
      <c r="D1364" s="43">
        <v>2.2400000000000002</v>
      </c>
    </row>
    <row r="1365" spans="1:4">
      <c r="A1365" s="43">
        <v>0</v>
      </c>
      <c r="B1365" s="43">
        <v>62590</v>
      </c>
      <c r="C1365" s="44">
        <v>44487.413888888892</v>
      </c>
      <c r="D1365" s="43">
        <v>5.64</v>
      </c>
    </row>
    <row r="1366" spans="1:4">
      <c r="A1366" s="43">
        <v>1</v>
      </c>
      <c r="B1366" s="43">
        <v>62590</v>
      </c>
      <c r="C1366" s="44">
        <v>44487.666666666664</v>
      </c>
      <c r="D1366" s="43">
        <v>1.85</v>
      </c>
    </row>
    <row r="1367" spans="1:4">
      <c r="A1367" s="43">
        <v>0</v>
      </c>
      <c r="B1367" s="43">
        <v>62590</v>
      </c>
      <c r="C1367" s="44">
        <v>44487.927777777775</v>
      </c>
      <c r="D1367" s="43">
        <v>6.01</v>
      </c>
    </row>
    <row r="1368" spans="1:4">
      <c r="A1368" s="43">
        <v>1</v>
      </c>
      <c r="B1368" s="43">
        <v>62590</v>
      </c>
      <c r="C1368" s="44">
        <v>44488.177777777775</v>
      </c>
      <c r="D1368" s="43">
        <v>1.63</v>
      </c>
    </row>
    <row r="1369" spans="1:4">
      <c r="A1369" s="43">
        <v>0</v>
      </c>
      <c r="B1369" s="43">
        <v>62590</v>
      </c>
      <c r="C1369" s="44">
        <v>44488.4375</v>
      </c>
      <c r="D1369" s="43">
        <v>6.06</v>
      </c>
    </row>
    <row r="1370" spans="1:4">
      <c r="A1370" s="43">
        <v>1</v>
      </c>
      <c r="B1370" s="43">
        <v>62590</v>
      </c>
      <c r="C1370" s="44">
        <v>44488.6875</v>
      </c>
      <c r="D1370" s="43">
        <v>1.48</v>
      </c>
    </row>
    <row r="1371" spans="1:4">
      <c r="A1371" s="43">
        <v>0</v>
      </c>
      <c r="B1371" s="43">
        <v>62590</v>
      </c>
      <c r="C1371" s="44">
        <v>44488.946527777778</v>
      </c>
      <c r="D1371" s="43">
        <v>6.42</v>
      </c>
    </row>
    <row r="1372" spans="1:4">
      <c r="A1372" s="43">
        <v>1</v>
      </c>
      <c r="B1372" s="43">
        <v>62590</v>
      </c>
      <c r="C1372" s="44">
        <v>44489.199305555558</v>
      </c>
      <c r="D1372" s="43">
        <v>1.1599999999999999</v>
      </c>
    </row>
    <row r="1373" spans="1:4">
      <c r="A1373" s="43">
        <v>0</v>
      </c>
      <c r="B1373" s="43">
        <v>62590</v>
      </c>
      <c r="C1373" s="44">
        <v>44489.458333333336</v>
      </c>
      <c r="D1373" s="43">
        <v>6.35</v>
      </c>
    </row>
    <row r="1374" spans="1:4">
      <c r="A1374" s="43">
        <v>1</v>
      </c>
      <c r="B1374" s="43">
        <v>62590</v>
      </c>
      <c r="C1374" s="44">
        <v>44489.708333333336</v>
      </c>
      <c r="D1374" s="43">
        <v>1.25</v>
      </c>
    </row>
    <row r="1375" spans="1:4">
      <c r="A1375" s="43">
        <v>0</v>
      </c>
      <c r="B1375" s="43">
        <v>62590</v>
      </c>
      <c r="C1375" s="44">
        <v>44489.963888888888</v>
      </c>
      <c r="D1375" s="43">
        <v>6.7</v>
      </c>
    </row>
    <row r="1376" spans="1:4">
      <c r="A1376" s="43">
        <v>1</v>
      </c>
      <c r="B1376" s="43">
        <v>62590</v>
      </c>
      <c r="C1376" s="44">
        <v>44490.219444444447</v>
      </c>
      <c r="D1376" s="43">
        <v>0.86</v>
      </c>
    </row>
    <row r="1377" spans="1:4">
      <c r="A1377" s="43">
        <v>0</v>
      </c>
      <c r="B1377" s="43">
        <v>62590</v>
      </c>
      <c r="C1377" s="44">
        <v>44490.478472222225</v>
      </c>
      <c r="D1377" s="43">
        <v>6.51</v>
      </c>
    </row>
    <row r="1378" spans="1:4">
      <c r="A1378" s="43">
        <v>1</v>
      </c>
      <c r="B1378" s="43">
        <v>62590</v>
      </c>
      <c r="C1378" s="44">
        <v>44490.727083333331</v>
      </c>
      <c r="D1378" s="43">
        <v>1.17</v>
      </c>
    </row>
    <row r="1379" spans="1:4">
      <c r="A1379" s="43">
        <v>0</v>
      </c>
      <c r="B1379" s="43">
        <v>62590</v>
      </c>
      <c r="C1379" s="44">
        <v>44490.981249999997</v>
      </c>
      <c r="D1379" s="43">
        <v>6.86</v>
      </c>
    </row>
    <row r="1380" spans="1:4">
      <c r="A1380" s="43">
        <v>1</v>
      </c>
      <c r="B1380" s="43">
        <v>62590</v>
      </c>
      <c r="C1380" s="44">
        <v>44491.239583333336</v>
      </c>
      <c r="D1380" s="43">
        <v>0.74</v>
      </c>
    </row>
    <row r="1381" spans="1:4">
      <c r="A1381" s="43">
        <v>0</v>
      </c>
      <c r="B1381" s="43">
        <v>62590</v>
      </c>
      <c r="C1381" s="44">
        <v>44491.49722222222</v>
      </c>
      <c r="D1381" s="43">
        <v>6.55</v>
      </c>
    </row>
    <row r="1382" spans="1:4">
      <c r="A1382" s="43">
        <v>1</v>
      </c>
      <c r="B1382" s="43">
        <v>62590</v>
      </c>
      <c r="C1382" s="44">
        <v>44491.745138888888</v>
      </c>
      <c r="D1382" s="43">
        <v>1.19</v>
      </c>
    </row>
    <row r="1383" spans="1:4">
      <c r="A1383" s="43">
        <v>0</v>
      </c>
      <c r="B1383" s="43">
        <v>62590</v>
      </c>
      <c r="C1383" s="44">
        <v>44491.999305555553</v>
      </c>
      <c r="D1383" s="43">
        <v>6.89</v>
      </c>
    </row>
    <row r="1384" spans="1:4">
      <c r="A1384" s="43">
        <v>1</v>
      </c>
      <c r="B1384" s="43">
        <v>62590</v>
      </c>
      <c r="C1384" s="44">
        <v>44492.257638888892</v>
      </c>
      <c r="D1384" s="43">
        <v>0.76</v>
      </c>
    </row>
    <row r="1385" spans="1:4">
      <c r="A1385" s="43">
        <v>0</v>
      </c>
      <c r="B1385" s="43">
        <v>62590</v>
      </c>
      <c r="C1385" s="44">
        <v>44492.515277777777</v>
      </c>
      <c r="D1385" s="43">
        <v>6.49</v>
      </c>
    </row>
    <row r="1386" spans="1:4">
      <c r="A1386" s="43">
        <v>1</v>
      </c>
      <c r="B1386" s="43">
        <v>62590</v>
      </c>
      <c r="C1386" s="44">
        <v>44492.762499999997</v>
      </c>
      <c r="D1386" s="43">
        <v>1.32</v>
      </c>
    </row>
    <row r="1387" spans="1:4">
      <c r="A1387" s="43">
        <v>0</v>
      </c>
      <c r="B1387" s="43">
        <v>62590</v>
      </c>
      <c r="C1387" s="44">
        <v>44493.015972222223</v>
      </c>
      <c r="D1387" s="43">
        <v>6.81</v>
      </c>
    </row>
    <row r="1388" spans="1:4">
      <c r="A1388" s="43">
        <v>1</v>
      </c>
      <c r="B1388" s="43">
        <v>62590</v>
      </c>
      <c r="C1388" s="44">
        <v>44493.274305555555</v>
      </c>
      <c r="D1388" s="43">
        <v>0.9</v>
      </c>
    </row>
    <row r="1389" spans="1:4">
      <c r="A1389" s="43">
        <v>0</v>
      </c>
      <c r="B1389" s="43">
        <v>62590</v>
      </c>
      <c r="C1389" s="44">
        <v>44493.531944444447</v>
      </c>
      <c r="D1389" s="43">
        <v>6.35</v>
      </c>
    </row>
    <row r="1390" spans="1:4">
      <c r="A1390" s="43">
        <v>1</v>
      </c>
      <c r="B1390" s="43">
        <v>62590</v>
      </c>
      <c r="C1390" s="44">
        <v>44493.77847222222</v>
      </c>
      <c r="D1390" s="43">
        <v>1.51</v>
      </c>
    </row>
    <row r="1391" spans="1:4">
      <c r="A1391" s="43">
        <v>0</v>
      </c>
      <c r="B1391" s="43">
        <v>62590</v>
      </c>
      <c r="C1391" s="44">
        <v>44494.032638888886</v>
      </c>
      <c r="D1391" s="43">
        <v>6.65</v>
      </c>
    </row>
    <row r="1392" spans="1:4">
      <c r="A1392" s="43">
        <v>1</v>
      </c>
      <c r="B1392" s="43">
        <v>62590</v>
      </c>
      <c r="C1392" s="44">
        <v>44494.291666666664</v>
      </c>
      <c r="D1392" s="43">
        <v>1.1299999999999999</v>
      </c>
    </row>
    <row r="1393" spans="1:4">
      <c r="A1393" s="43">
        <v>0</v>
      </c>
      <c r="B1393" s="43">
        <v>62590</v>
      </c>
      <c r="C1393" s="44">
        <v>44494.549305555556</v>
      </c>
      <c r="D1393" s="43">
        <v>6.14</v>
      </c>
    </row>
    <row r="1394" spans="1:4">
      <c r="A1394" s="43">
        <v>1</v>
      </c>
      <c r="B1394" s="43">
        <v>62590</v>
      </c>
      <c r="C1394" s="44">
        <v>44494.793749999997</v>
      </c>
      <c r="D1394" s="43">
        <v>1.76</v>
      </c>
    </row>
    <row r="1395" spans="1:4">
      <c r="A1395" s="43">
        <v>0</v>
      </c>
      <c r="B1395" s="43">
        <v>62590</v>
      </c>
      <c r="C1395" s="44">
        <v>44495.048611111109</v>
      </c>
      <c r="D1395" s="43">
        <v>6.4</v>
      </c>
    </row>
    <row r="1396" spans="1:4">
      <c r="A1396" s="43">
        <v>1</v>
      </c>
      <c r="B1396" s="43">
        <v>62590</v>
      </c>
      <c r="C1396" s="44">
        <v>44495.307638888888</v>
      </c>
      <c r="D1396" s="43">
        <v>1.42</v>
      </c>
    </row>
    <row r="1397" spans="1:4">
      <c r="A1397" s="43">
        <v>0</v>
      </c>
      <c r="B1397" s="43">
        <v>62590</v>
      </c>
      <c r="C1397" s="44">
        <v>44495.56527777778</v>
      </c>
      <c r="D1397" s="43">
        <v>5.86</v>
      </c>
    </row>
    <row r="1398" spans="1:4">
      <c r="A1398" s="43">
        <v>1</v>
      </c>
      <c r="B1398" s="43">
        <v>62590</v>
      </c>
      <c r="C1398" s="44">
        <v>44495.809027777781</v>
      </c>
      <c r="D1398" s="43">
        <v>2.08</v>
      </c>
    </row>
    <row r="1399" spans="1:4">
      <c r="A1399" s="43">
        <v>0</v>
      </c>
      <c r="B1399" s="43">
        <v>62590</v>
      </c>
      <c r="C1399" s="44">
        <v>44496.064583333333</v>
      </c>
      <c r="D1399" s="43">
        <v>6.07</v>
      </c>
    </row>
    <row r="1400" spans="1:4">
      <c r="A1400" s="43">
        <v>1</v>
      </c>
      <c r="B1400" s="43">
        <v>62590</v>
      </c>
      <c r="C1400" s="44">
        <v>44496.324305555558</v>
      </c>
      <c r="D1400" s="43">
        <v>1.78</v>
      </c>
    </row>
    <row r="1401" spans="1:4">
      <c r="A1401" s="43">
        <v>0</v>
      </c>
      <c r="B1401" s="43">
        <v>62590</v>
      </c>
      <c r="C1401" s="44">
        <v>44496.582638888889</v>
      </c>
      <c r="D1401" s="43">
        <v>5.5</v>
      </c>
    </row>
    <row r="1402" spans="1:4">
      <c r="A1402" s="43">
        <v>1</v>
      </c>
      <c r="B1402" s="43">
        <v>62590</v>
      </c>
      <c r="C1402" s="44">
        <v>44496.824305555558</v>
      </c>
      <c r="D1402" s="43">
        <v>2.4500000000000002</v>
      </c>
    </row>
    <row r="1403" spans="1:4">
      <c r="A1403" s="43">
        <v>0</v>
      </c>
      <c r="B1403" s="43">
        <v>62590</v>
      </c>
      <c r="C1403" s="44">
        <v>44497.081944444442</v>
      </c>
      <c r="D1403" s="43">
        <v>5.67</v>
      </c>
    </row>
    <row r="1404" spans="1:4">
      <c r="A1404" s="43">
        <v>1</v>
      </c>
      <c r="B1404" s="43">
        <v>62590</v>
      </c>
      <c r="C1404" s="44">
        <v>44497.34375</v>
      </c>
      <c r="D1404" s="43">
        <v>2.2000000000000002</v>
      </c>
    </row>
    <row r="1405" spans="1:4">
      <c r="A1405" s="43">
        <v>0</v>
      </c>
      <c r="B1405" s="43">
        <v>62590</v>
      </c>
      <c r="C1405" s="44">
        <v>44497.601388888892</v>
      </c>
      <c r="D1405" s="43">
        <v>5.07</v>
      </c>
    </row>
    <row r="1406" spans="1:4">
      <c r="A1406" s="43">
        <v>1</v>
      </c>
      <c r="B1406" s="43">
        <v>62590</v>
      </c>
      <c r="C1406" s="44">
        <v>44497.841666666667</v>
      </c>
      <c r="D1406" s="43">
        <v>2.89</v>
      </c>
    </row>
    <row r="1407" spans="1:4">
      <c r="A1407" s="43">
        <v>0</v>
      </c>
      <c r="B1407" s="43">
        <v>62590</v>
      </c>
      <c r="C1407" s="44">
        <v>44498.100694444445</v>
      </c>
      <c r="D1407" s="43">
        <v>5.21</v>
      </c>
    </row>
    <row r="1408" spans="1:4">
      <c r="A1408" s="43">
        <v>1</v>
      </c>
      <c r="B1408" s="43">
        <v>62590</v>
      </c>
      <c r="C1408" s="44">
        <v>44498.367361111108</v>
      </c>
      <c r="D1408" s="43">
        <v>2.68</v>
      </c>
    </row>
    <row r="1409" spans="1:4">
      <c r="A1409" s="43">
        <v>0</v>
      </c>
      <c r="B1409" s="43">
        <v>62590</v>
      </c>
      <c r="C1409" s="44">
        <v>44498.625</v>
      </c>
      <c r="D1409" s="43">
        <v>4.5999999999999996</v>
      </c>
    </row>
    <row r="1410" spans="1:4">
      <c r="A1410" s="43">
        <v>1</v>
      </c>
      <c r="B1410" s="43">
        <v>62590</v>
      </c>
      <c r="C1410" s="44">
        <v>44498.863194444442</v>
      </c>
      <c r="D1410" s="43">
        <v>3.38</v>
      </c>
    </row>
    <row r="1411" spans="1:4">
      <c r="A1411" s="43">
        <v>0</v>
      </c>
      <c r="B1411" s="43">
        <v>62590</v>
      </c>
      <c r="C1411" s="44">
        <v>44499.126388888886</v>
      </c>
      <c r="D1411" s="43">
        <v>4.7</v>
      </c>
    </row>
    <row r="1412" spans="1:4">
      <c r="A1412" s="43">
        <v>1</v>
      </c>
      <c r="B1412" s="43">
        <v>62590</v>
      </c>
      <c r="C1412" s="44">
        <v>44499.40902777778</v>
      </c>
      <c r="D1412" s="43">
        <v>3.18</v>
      </c>
    </row>
    <row r="1413" spans="1:4">
      <c r="A1413" s="43">
        <v>0</v>
      </c>
      <c r="B1413" s="43">
        <v>62590</v>
      </c>
      <c r="C1413" s="44">
        <v>44499.692361111112</v>
      </c>
      <c r="D1413" s="43">
        <v>4.1500000000000004</v>
      </c>
    </row>
    <row r="1414" spans="1:4">
      <c r="A1414" s="43">
        <v>1</v>
      </c>
      <c r="B1414" s="43">
        <v>62590</v>
      </c>
      <c r="C1414" s="44">
        <v>44500.010416666664</v>
      </c>
      <c r="D1414" s="43">
        <v>3.85</v>
      </c>
    </row>
    <row r="1415" spans="1:4">
      <c r="A1415" s="43">
        <v>0</v>
      </c>
      <c r="B1415" s="43">
        <v>62590</v>
      </c>
      <c r="C1415" s="44">
        <v>44500.260416666664</v>
      </c>
      <c r="D1415" s="43">
        <v>4.28</v>
      </c>
    </row>
    <row r="1416" spans="1:4">
      <c r="A1416" s="43">
        <v>1</v>
      </c>
      <c r="B1416" s="43">
        <v>62590</v>
      </c>
      <c r="C1416" s="44">
        <v>44500.554166666669</v>
      </c>
      <c r="D1416" s="43">
        <v>3.23</v>
      </c>
    </row>
    <row r="1417" spans="1:4">
      <c r="A1417" s="43">
        <v>0</v>
      </c>
      <c r="B1417" s="43">
        <v>62590</v>
      </c>
      <c r="C1417" s="44">
        <v>44500.851388888892</v>
      </c>
      <c r="D1417" s="43">
        <v>4.5599999999999996</v>
      </c>
    </row>
    <row r="1418" spans="1:4">
      <c r="A1418" s="43">
        <v>1</v>
      </c>
      <c r="B1418" s="43">
        <v>62590</v>
      </c>
      <c r="C1418" s="44">
        <v>44501.097916666666</v>
      </c>
      <c r="D1418" s="43">
        <v>3.33</v>
      </c>
    </row>
    <row r="1419" spans="1:4">
      <c r="A1419" s="43">
        <v>0</v>
      </c>
      <c r="B1419" s="43">
        <v>62590</v>
      </c>
      <c r="C1419" s="44">
        <v>44501.349305555559</v>
      </c>
      <c r="D1419" s="43">
        <v>4.7</v>
      </c>
    </row>
    <row r="1420" spans="1:4">
      <c r="A1420" s="43">
        <v>1</v>
      </c>
      <c r="B1420" s="43">
        <v>62590</v>
      </c>
      <c r="C1420" s="44">
        <v>44501.60833333333</v>
      </c>
      <c r="D1420" s="43">
        <v>2.77</v>
      </c>
    </row>
    <row r="1421" spans="1:4">
      <c r="A1421" s="43">
        <v>0</v>
      </c>
      <c r="B1421" s="43">
        <v>62590</v>
      </c>
      <c r="C1421" s="44">
        <v>44501.880555555559</v>
      </c>
      <c r="D1421" s="43">
        <v>5.15</v>
      </c>
    </row>
    <row r="1422" spans="1:4">
      <c r="A1422" s="43">
        <v>1</v>
      </c>
      <c r="B1422" s="43">
        <v>62590</v>
      </c>
      <c r="C1422" s="44">
        <v>44502.130555555559</v>
      </c>
      <c r="D1422" s="43">
        <v>2.64</v>
      </c>
    </row>
    <row r="1423" spans="1:4">
      <c r="A1423" s="43">
        <v>0</v>
      </c>
      <c r="B1423" s="43">
        <v>62590</v>
      </c>
      <c r="C1423" s="44">
        <v>44502.386111111111</v>
      </c>
      <c r="D1423" s="43">
        <v>5.28</v>
      </c>
    </row>
    <row r="1424" spans="1:4">
      <c r="A1424" s="43">
        <v>1</v>
      </c>
      <c r="B1424" s="43">
        <v>62590</v>
      </c>
      <c r="C1424" s="44">
        <v>44502.638888888891</v>
      </c>
      <c r="D1424" s="43">
        <v>2.2599999999999998</v>
      </c>
    </row>
    <row r="1425" spans="1:4">
      <c r="A1425" s="43">
        <v>0</v>
      </c>
      <c r="B1425" s="43">
        <v>62590</v>
      </c>
      <c r="C1425" s="44">
        <v>44502.901388888888</v>
      </c>
      <c r="D1425" s="43">
        <v>5.76</v>
      </c>
    </row>
    <row r="1426" spans="1:4">
      <c r="A1426" s="43">
        <v>1</v>
      </c>
      <c r="B1426" s="43">
        <v>62590</v>
      </c>
      <c r="C1426" s="44">
        <v>44503.155555555553</v>
      </c>
      <c r="D1426" s="43">
        <v>1.92</v>
      </c>
    </row>
    <row r="1427" spans="1:4">
      <c r="A1427" s="43">
        <v>0</v>
      </c>
      <c r="B1427" s="43">
        <v>62590</v>
      </c>
      <c r="C1427" s="44">
        <v>44503.413888888892</v>
      </c>
      <c r="D1427" s="43">
        <v>5.85</v>
      </c>
    </row>
    <row r="1428" spans="1:4">
      <c r="A1428" s="43">
        <v>1</v>
      </c>
      <c r="B1428" s="43">
        <v>62590</v>
      </c>
      <c r="C1428" s="44">
        <v>44503.664583333331</v>
      </c>
      <c r="D1428" s="43">
        <v>1.77</v>
      </c>
    </row>
    <row r="1429" spans="1:4">
      <c r="A1429" s="43">
        <v>0</v>
      </c>
      <c r="B1429" s="43">
        <v>62590</v>
      </c>
      <c r="C1429" s="44">
        <v>44503.922222222223</v>
      </c>
      <c r="D1429" s="43">
        <v>6.34</v>
      </c>
    </row>
    <row r="1430" spans="1:4">
      <c r="A1430" s="43">
        <v>1</v>
      </c>
      <c r="B1430" s="43">
        <v>62590</v>
      </c>
      <c r="C1430" s="44">
        <v>44504.179166666669</v>
      </c>
      <c r="D1430" s="43">
        <v>1.25</v>
      </c>
    </row>
    <row r="1431" spans="1:4">
      <c r="A1431" s="43">
        <v>0</v>
      </c>
      <c r="B1431" s="43">
        <v>62590</v>
      </c>
      <c r="C1431" s="44">
        <v>44504.438888888886</v>
      </c>
      <c r="D1431" s="43">
        <v>6.32</v>
      </c>
    </row>
    <row r="1432" spans="1:4">
      <c r="A1432" s="43">
        <v>1</v>
      </c>
      <c r="B1432" s="43">
        <v>62590</v>
      </c>
      <c r="C1432" s="44">
        <v>44504.688194444447</v>
      </c>
      <c r="D1432" s="43">
        <v>1.36</v>
      </c>
    </row>
    <row r="1433" spans="1:4">
      <c r="A1433" s="43">
        <v>0</v>
      </c>
      <c r="B1433" s="43">
        <v>62590</v>
      </c>
      <c r="C1433" s="44">
        <v>44504.944444444445</v>
      </c>
      <c r="D1433" s="43">
        <v>6.83</v>
      </c>
    </row>
    <row r="1434" spans="1:4">
      <c r="A1434" s="43">
        <v>1</v>
      </c>
      <c r="B1434" s="43">
        <v>62590</v>
      </c>
      <c r="C1434" s="44">
        <v>44505.203472222223</v>
      </c>
      <c r="D1434" s="43">
        <v>0.7</v>
      </c>
    </row>
    <row r="1435" spans="1:4">
      <c r="A1435" s="43">
        <v>0</v>
      </c>
      <c r="B1435" s="43">
        <v>62590</v>
      </c>
      <c r="C1435" s="44">
        <v>44505.463888888888</v>
      </c>
      <c r="D1435" s="43">
        <v>6.66</v>
      </c>
    </row>
    <row r="1436" spans="1:4">
      <c r="A1436" s="43">
        <v>1</v>
      </c>
      <c r="B1436" s="43">
        <v>62590</v>
      </c>
      <c r="C1436" s="44">
        <v>44505.711805555555</v>
      </c>
      <c r="D1436" s="43">
        <v>1.07</v>
      </c>
    </row>
    <row r="1437" spans="1:4">
      <c r="A1437" s="43">
        <v>0</v>
      </c>
      <c r="B1437" s="43">
        <v>62590</v>
      </c>
      <c r="C1437" s="44">
        <v>44505.967361111114</v>
      </c>
      <c r="D1437" s="43">
        <v>7.19</v>
      </c>
    </row>
    <row r="1438" spans="1:4">
      <c r="A1438" s="43">
        <v>1</v>
      </c>
      <c r="B1438" s="43">
        <v>62590</v>
      </c>
      <c r="C1438" s="44">
        <v>44506.227777777778</v>
      </c>
      <c r="D1438" s="43">
        <v>0.35</v>
      </c>
    </row>
    <row r="1439" spans="1:4">
      <c r="A1439" s="43">
        <v>0</v>
      </c>
      <c r="B1439" s="43">
        <v>62590</v>
      </c>
      <c r="C1439" s="44">
        <v>44506.488888888889</v>
      </c>
      <c r="D1439" s="43">
        <v>6.82</v>
      </c>
    </row>
    <row r="1440" spans="1:4">
      <c r="A1440" s="43">
        <v>1</v>
      </c>
      <c r="B1440" s="43">
        <v>62590</v>
      </c>
      <c r="C1440" s="44">
        <v>44506.736111111109</v>
      </c>
      <c r="D1440" s="43">
        <v>0.95</v>
      </c>
    </row>
    <row r="1441" spans="1:4">
      <c r="A1441" s="43">
        <v>0</v>
      </c>
      <c r="B1441" s="43">
        <v>62590</v>
      </c>
      <c r="C1441" s="44">
        <v>44506.990972222222</v>
      </c>
      <c r="D1441" s="43">
        <v>7.35</v>
      </c>
    </row>
    <row r="1442" spans="1:4">
      <c r="A1442" s="43">
        <v>1</v>
      </c>
      <c r="B1442" s="43">
        <v>62590</v>
      </c>
      <c r="C1442" s="44">
        <v>44507.252083333333</v>
      </c>
      <c r="D1442" s="43">
        <v>0.24</v>
      </c>
    </row>
    <row r="1443" spans="1:4">
      <c r="A1443" s="43">
        <v>0</v>
      </c>
      <c r="B1443" s="43">
        <v>62590</v>
      </c>
      <c r="C1443" s="44">
        <v>44507.513194444444</v>
      </c>
      <c r="D1443" s="43">
        <v>6.79</v>
      </c>
    </row>
    <row r="1444" spans="1:4">
      <c r="A1444" s="43">
        <v>1</v>
      </c>
      <c r="B1444" s="43">
        <v>62590</v>
      </c>
      <c r="C1444" s="44">
        <v>44507.760416666664</v>
      </c>
      <c r="D1444" s="43">
        <v>1.01</v>
      </c>
    </row>
    <row r="1445" spans="1:4">
      <c r="A1445" s="43">
        <v>0</v>
      </c>
      <c r="B1445" s="43">
        <v>62590</v>
      </c>
      <c r="C1445" s="44">
        <v>44508.015277777777</v>
      </c>
      <c r="D1445" s="43">
        <v>7.3</v>
      </c>
    </row>
    <row r="1446" spans="1:4">
      <c r="A1446" s="43">
        <v>1</v>
      </c>
      <c r="B1446" s="43">
        <v>62590</v>
      </c>
      <c r="C1446" s="44">
        <v>44508.277083333334</v>
      </c>
      <c r="D1446" s="43">
        <v>0.37</v>
      </c>
    </row>
    <row r="1447" spans="1:4">
      <c r="A1447" s="43">
        <v>0</v>
      </c>
      <c r="B1447" s="43">
        <v>62590</v>
      </c>
      <c r="C1447" s="44">
        <v>44508.538194444445</v>
      </c>
      <c r="D1447" s="43">
        <v>6.57</v>
      </c>
    </row>
    <row r="1448" spans="1:4">
      <c r="A1448" s="43">
        <v>1</v>
      </c>
      <c r="B1448" s="43">
        <v>62590</v>
      </c>
      <c r="C1448" s="44">
        <v>44508.783333333333</v>
      </c>
      <c r="D1448" s="43">
        <v>1.26</v>
      </c>
    </row>
    <row r="1449" spans="1:4">
      <c r="A1449" s="43">
        <v>0</v>
      </c>
      <c r="B1449" s="43">
        <v>62590</v>
      </c>
      <c r="C1449" s="44">
        <v>44509.039583333331</v>
      </c>
      <c r="D1449" s="43">
        <v>7.04</v>
      </c>
    </row>
    <row r="1450" spans="1:4">
      <c r="A1450" s="43">
        <v>1</v>
      </c>
      <c r="B1450" s="43">
        <v>62590</v>
      </c>
      <c r="C1450" s="44">
        <v>44509.302083333336</v>
      </c>
      <c r="D1450" s="43">
        <v>0.74</v>
      </c>
    </row>
    <row r="1451" spans="1:4">
      <c r="A1451" s="43">
        <v>0</v>
      </c>
      <c r="B1451" s="43">
        <v>62590</v>
      </c>
      <c r="C1451" s="44">
        <v>44509.5625</v>
      </c>
      <c r="D1451" s="43">
        <v>6.2</v>
      </c>
    </row>
    <row r="1452" spans="1:4">
      <c r="A1452" s="43">
        <v>1</v>
      </c>
      <c r="B1452" s="43">
        <v>62590</v>
      </c>
      <c r="C1452" s="44">
        <v>44509.808333333334</v>
      </c>
      <c r="D1452" s="43">
        <v>1.68</v>
      </c>
    </row>
    <row r="1453" spans="1:4">
      <c r="A1453" s="43">
        <v>0</v>
      </c>
      <c r="B1453" s="43">
        <v>62590</v>
      </c>
      <c r="C1453" s="44">
        <v>44510.064583333333</v>
      </c>
      <c r="D1453" s="43">
        <v>6.6</v>
      </c>
    </row>
    <row r="1454" spans="1:4">
      <c r="A1454" s="43">
        <v>1</v>
      </c>
      <c r="B1454" s="43">
        <v>62590</v>
      </c>
      <c r="C1454" s="44">
        <v>44510.328472222223</v>
      </c>
      <c r="D1454" s="43">
        <v>1.28</v>
      </c>
    </row>
    <row r="1455" spans="1:4">
      <c r="A1455" s="43">
        <v>0</v>
      </c>
      <c r="B1455" s="43">
        <v>62590</v>
      </c>
      <c r="C1455" s="44">
        <v>44510.588888888888</v>
      </c>
      <c r="D1455" s="43">
        <v>5.71</v>
      </c>
    </row>
    <row r="1456" spans="1:4">
      <c r="A1456" s="43">
        <v>1</v>
      </c>
      <c r="B1456" s="43">
        <v>62590</v>
      </c>
      <c r="C1456" s="44">
        <v>44510.833333333336</v>
      </c>
      <c r="D1456" s="43">
        <v>2.2200000000000002</v>
      </c>
    </row>
    <row r="1457" spans="1:4">
      <c r="A1457" s="43">
        <v>0</v>
      </c>
      <c r="B1457" s="43">
        <v>62590</v>
      </c>
      <c r="C1457" s="44">
        <v>44511.09097222222</v>
      </c>
      <c r="D1457" s="43">
        <v>6.01</v>
      </c>
    </row>
    <row r="1458" spans="1:4">
      <c r="A1458" s="43">
        <v>1</v>
      </c>
      <c r="B1458" s="43">
        <v>62590</v>
      </c>
      <c r="C1458" s="44">
        <v>44511.356249999997</v>
      </c>
      <c r="D1458" s="43">
        <v>1.93</v>
      </c>
    </row>
    <row r="1459" spans="1:4">
      <c r="A1459" s="43">
        <v>0</v>
      </c>
      <c r="B1459" s="43">
        <v>62590</v>
      </c>
      <c r="C1459" s="44">
        <v>44511.617361111108</v>
      </c>
      <c r="D1459" s="43">
        <v>5.17</v>
      </c>
    </row>
    <row r="1460" spans="1:4">
      <c r="A1460" s="43">
        <v>1</v>
      </c>
      <c r="B1460" s="43">
        <v>62590</v>
      </c>
      <c r="C1460" s="44">
        <v>44511.862500000003</v>
      </c>
      <c r="D1460" s="43">
        <v>2.83</v>
      </c>
    </row>
    <row r="1461" spans="1:4">
      <c r="A1461" s="43">
        <v>0</v>
      </c>
      <c r="B1461" s="43">
        <v>62590</v>
      </c>
      <c r="C1461" s="44">
        <v>44512.120833333334</v>
      </c>
      <c r="D1461" s="43">
        <v>5.35</v>
      </c>
    </row>
    <row r="1462" spans="1:4">
      <c r="A1462" s="43">
        <v>1</v>
      </c>
      <c r="B1462" s="43">
        <v>62590</v>
      </c>
      <c r="C1462" s="44">
        <v>44512.393750000003</v>
      </c>
      <c r="D1462" s="43">
        <v>2.59</v>
      </c>
    </row>
    <row r="1463" spans="1:4">
      <c r="A1463" s="43">
        <v>0</v>
      </c>
      <c r="B1463" s="43">
        <v>62590</v>
      </c>
      <c r="C1463" s="44">
        <v>44512.663888888892</v>
      </c>
      <c r="D1463" s="43">
        <v>4.66</v>
      </c>
    </row>
    <row r="1464" spans="1:4">
      <c r="A1464" s="43">
        <v>1</v>
      </c>
      <c r="B1464" s="43">
        <v>62590</v>
      </c>
      <c r="C1464" s="44">
        <v>44512.913888888892</v>
      </c>
      <c r="D1464" s="43">
        <v>3.41</v>
      </c>
    </row>
    <row r="1465" spans="1:4">
      <c r="A1465" s="43">
        <v>0</v>
      </c>
      <c r="B1465" s="43">
        <v>62590</v>
      </c>
      <c r="C1465" s="44">
        <v>44513.175694444442</v>
      </c>
      <c r="D1465" s="43">
        <v>4.71</v>
      </c>
    </row>
    <row r="1466" spans="1:4">
      <c r="A1466" s="43">
        <v>1</v>
      </c>
      <c r="B1466" s="43">
        <v>62590</v>
      </c>
      <c r="C1466" s="44">
        <v>44513.474999999999</v>
      </c>
      <c r="D1466" s="43">
        <v>3.06</v>
      </c>
    </row>
    <row r="1467" spans="1:4">
      <c r="A1467" s="43">
        <v>0</v>
      </c>
      <c r="B1467" s="43">
        <v>62590</v>
      </c>
      <c r="C1467" s="44">
        <v>44513.781944444447</v>
      </c>
      <c r="D1467" s="43">
        <v>4.57</v>
      </c>
    </row>
    <row r="1468" spans="1:4">
      <c r="A1468" s="43">
        <v>1</v>
      </c>
      <c r="B1468" s="43">
        <v>62590</v>
      </c>
      <c r="C1468" s="44">
        <v>44514.036805555559</v>
      </c>
      <c r="D1468" s="43">
        <v>3.41</v>
      </c>
    </row>
    <row r="1469" spans="1:4">
      <c r="A1469" s="43">
        <v>0</v>
      </c>
      <c r="B1469" s="43">
        <v>62590</v>
      </c>
      <c r="C1469" s="44">
        <v>44514.293749999997</v>
      </c>
      <c r="D1469" s="43">
        <v>4.58</v>
      </c>
    </row>
    <row r="1470" spans="1:4">
      <c r="A1470" s="43">
        <v>1</v>
      </c>
      <c r="B1470" s="43">
        <v>62590</v>
      </c>
      <c r="C1470" s="44">
        <v>44514.561111111114</v>
      </c>
      <c r="D1470" s="43">
        <v>2.97</v>
      </c>
    </row>
    <row r="1471" spans="1:4">
      <c r="A1471" s="43">
        <v>0</v>
      </c>
      <c r="B1471" s="43">
        <v>62590</v>
      </c>
      <c r="C1471" s="44">
        <v>44514.847222222219</v>
      </c>
      <c r="D1471" s="43">
        <v>5</v>
      </c>
    </row>
    <row r="1472" spans="1:4">
      <c r="A1472" s="43">
        <v>1</v>
      </c>
      <c r="B1472" s="43">
        <v>62590</v>
      </c>
      <c r="C1472" s="44">
        <v>44515.097916666666</v>
      </c>
      <c r="D1472" s="43">
        <v>2.9</v>
      </c>
    </row>
    <row r="1473" spans="1:4">
      <c r="A1473" s="43">
        <v>0</v>
      </c>
      <c r="B1473" s="43">
        <v>62590</v>
      </c>
      <c r="C1473" s="44">
        <v>44515.35833333333</v>
      </c>
      <c r="D1473" s="43">
        <v>4.9400000000000004</v>
      </c>
    </row>
    <row r="1474" spans="1:4">
      <c r="A1474" s="43">
        <v>1</v>
      </c>
      <c r="B1474" s="43">
        <v>62590</v>
      </c>
      <c r="C1474" s="44">
        <v>44515.609722222223</v>
      </c>
      <c r="D1474" s="43">
        <v>2.64</v>
      </c>
    </row>
    <row r="1475" spans="1:4">
      <c r="A1475" s="43">
        <v>0</v>
      </c>
      <c r="B1475" s="43">
        <v>62590</v>
      </c>
      <c r="C1475" s="44">
        <v>44515.879166666666</v>
      </c>
      <c r="D1475" s="43">
        <v>5.5</v>
      </c>
    </row>
    <row r="1476" spans="1:4">
      <c r="A1476" s="43">
        <v>1</v>
      </c>
      <c r="B1476" s="43">
        <v>62590</v>
      </c>
      <c r="C1476" s="44">
        <v>44516.134027777778</v>
      </c>
      <c r="D1476" s="43">
        <v>2.33</v>
      </c>
    </row>
    <row r="1477" spans="1:4">
      <c r="A1477" s="43">
        <v>0</v>
      </c>
      <c r="B1477" s="43">
        <v>62590</v>
      </c>
      <c r="C1477" s="44">
        <v>44516.393750000003</v>
      </c>
      <c r="D1477" s="43">
        <v>5.37</v>
      </c>
    </row>
    <row r="1478" spans="1:4">
      <c r="A1478" s="43">
        <v>1</v>
      </c>
      <c r="B1478" s="43">
        <v>62590</v>
      </c>
      <c r="C1478" s="44">
        <v>44516.64166666667</v>
      </c>
      <c r="D1478" s="43">
        <v>2.29</v>
      </c>
    </row>
    <row r="1479" spans="1:4">
      <c r="A1479" s="43">
        <v>0</v>
      </c>
      <c r="B1479" s="43">
        <v>62590</v>
      </c>
      <c r="C1479" s="44">
        <v>44516.902083333334</v>
      </c>
      <c r="D1479" s="43">
        <v>5.94</v>
      </c>
    </row>
    <row r="1480" spans="1:4">
      <c r="A1480" s="43">
        <v>1</v>
      </c>
      <c r="B1480" s="43">
        <v>62590</v>
      </c>
      <c r="C1480" s="44">
        <v>44517.159722222219</v>
      </c>
      <c r="D1480" s="43">
        <v>1.83</v>
      </c>
    </row>
    <row r="1481" spans="1:4">
      <c r="A1481" s="43">
        <v>0</v>
      </c>
      <c r="B1481" s="43">
        <v>62590</v>
      </c>
      <c r="C1481" s="44">
        <v>44517.419444444444</v>
      </c>
      <c r="D1481" s="43">
        <v>5.74</v>
      </c>
    </row>
    <row r="1482" spans="1:4">
      <c r="A1482" s="43">
        <v>1</v>
      </c>
      <c r="B1482" s="43">
        <v>62590</v>
      </c>
      <c r="C1482" s="44">
        <v>44517.666666666664</v>
      </c>
      <c r="D1482" s="43">
        <v>2.0099999999999998</v>
      </c>
    </row>
    <row r="1483" spans="1:4">
      <c r="A1483" s="43">
        <v>0</v>
      </c>
      <c r="B1483" s="43">
        <v>62590</v>
      </c>
      <c r="C1483" s="44">
        <v>44517.92291666667</v>
      </c>
      <c r="D1483" s="43">
        <v>6.28</v>
      </c>
    </row>
    <row r="1484" spans="1:4">
      <c r="A1484" s="43">
        <v>1</v>
      </c>
      <c r="B1484" s="43">
        <v>62590</v>
      </c>
      <c r="C1484" s="44">
        <v>44518.182638888888</v>
      </c>
      <c r="D1484" s="43">
        <v>1.45</v>
      </c>
    </row>
    <row r="1485" spans="1:4">
      <c r="A1485" s="43">
        <v>0</v>
      </c>
      <c r="B1485" s="43">
        <v>62590</v>
      </c>
      <c r="C1485" s="44">
        <v>44518.441666666666</v>
      </c>
      <c r="D1485" s="43">
        <v>6.01</v>
      </c>
    </row>
    <row r="1486" spans="1:4">
      <c r="A1486" s="43">
        <v>1</v>
      </c>
      <c r="B1486" s="43">
        <v>62590</v>
      </c>
      <c r="C1486" s="44">
        <v>44518.688888888886</v>
      </c>
      <c r="D1486" s="43">
        <v>1.81</v>
      </c>
    </row>
    <row r="1487" spans="1:4">
      <c r="A1487" s="43">
        <v>0</v>
      </c>
      <c r="B1487" s="43">
        <v>62590</v>
      </c>
      <c r="C1487" s="44">
        <v>44518.942361111112</v>
      </c>
      <c r="D1487" s="43">
        <v>6.52</v>
      </c>
    </row>
    <row r="1488" spans="1:4">
      <c r="A1488" s="43">
        <v>1</v>
      </c>
      <c r="B1488" s="43">
        <v>62590</v>
      </c>
      <c r="C1488" s="44">
        <v>44519.203472222223</v>
      </c>
      <c r="D1488" s="43">
        <v>1.19</v>
      </c>
    </row>
    <row r="1489" spans="1:4">
      <c r="A1489" s="43">
        <v>0</v>
      </c>
      <c r="B1489" s="43">
        <v>62590</v>
      </c>
      <c r="C1489" s="44">
        <v>44519.462500000001</v>
      </c>
      <c r="D1489" s="43">
        <v>6.18</v>
      </c>
    </row>
    <row r="1490" spans="1:4">
      <c r="A1490" s="43">
        <v>1</v>
      </c>
      <c r="B1490" s="43">
        <v>62590</v>
      </c>
      <c r="C1490" s="44">
        <v>44519.709722222222</v>
      </c>
      <c r="D1490" s="43">
        <v>1.71</v>
      </c>
    </row>
    <row r="1491" spans="1:4">
      <c r="A1491" s="43">
        <v>0</v>
      </c>
      <c r="B1491" s="43">
        <v>62590</v>
      </c>
      <c r="C1491" s="44">
        <v>44519.961805555555</v>
      </c>
      <c r="D1491" s="43">
        <v>6.65</v>
      </c>
    </row>
    <row r="1492" spans="1:4">
      <c r="A1492" s="43">
        <v>1</v>
      </c>
      <c r="B1492" s="43">
        <v>62590</v>
      </c>
      <c r="C1492" s="44">
        <v>44520.223611111112</v>
      </c>
      <c r="D1492" s="43">
        <v>1.07</v>
      </c>
    </row>
    <row r="1493" spans="1:4">
      <c r="A1493" s="43">
        <v>0</v>
      </c>
      <c r="B1493" s="43">
        <v>62590</v>
      </c>
      <c r="C1493" s="44">
        <v>44520.482638888891</v>
      </c>
      <c r="D1493" s="43">
        <v>6.25</v>
      </c>
    </row>
    <row r="1494" spans="1:4">
      <c r="A1494" s="43">
        <v>1</v>
      </c>
      <c r="B1494" s="43">
        <v>62590</v>
      </c>
      <c r="C1494" s="44">
        <v>44520.729166666664</v>
      </c>
      <c r="D1494" s="43">
        <v>1.68</v>
      </c>
    </row>
    <row r="1495" spans="1:4">
      <c r="A1495" s="43">
        <v>0</v>
      </c>
      <c r="B1495" s="43">
        <v>62590</v>
      </c>
      <c r="C1495" s="44">
        <v>44520.981249999997</v>
      </c>
      <c r="D1495" s="43">
        <v>6.69</v>
      </c>
    </row>
    <row r="1496" spans="1:4">
      <c r="A1496" s="43">
        <v>1</v>
      </c>
      <c r="B1496" s="43">
        <v>62590</v>
      </c>
      <c r="C1496" s="44">
        <v>44521.243055555555</v>
      </c>
      <c r="D1496" s="43">
        <v>1.04</v>
      </c>
    </row>
    <row r="1497" spans="1:4">
      <c r="A1497" s="43">
        <v>0</v>
      </c>
      <c r="B1497" s="43">
        <v>62590</v>
      </c>
      <c r="C1497" s="44">
        <v>44521.502083333333</v>
      </c>
      <c r="D1497" s="43">
        <v>6.25</v>
      </c>
    </row>
    <row r="1498" spans="1:4">
      <c r="A1498" s="43">
        <v>1</v>
      </c>
      <c r="B1498" s="43">
        <v>62590</v>
      </c>
      <c r="C1498" s="44">
        <v>44521.747916666667</v>
      </c>
      <c r="D1498" s="43">
        <v>1.72</v>
      </c>
    </row>
    <row r="1499" spans="1:4">
      <c r="A1499" s="43">
        <v>0</v>
      </c>
      <c r="B1499" s="43">
        <v>62590</v>
      </c>
      <c r="C1499" s="44">
        <v>44522.000694444447</v>
      </c>
      <c r="D1499" s="43">
        <v>6.64</v>
      </c>
    </row>
    <row r="1500" spans="1:4">
      <c r="A1500" s="43">
        <v>1</v>
      </c>
      <c r="B1500" s="43">
        <v>62590</v>
      </c>
      <c r="C1500" s="44">
        <v>44522.261111111111</v>
      </c>
      <c r="D1500" s="43">
        <v>1.1100000000000001</v>
      </c>
    </row>
    <row r="1501" spans="1:4">
      <c r="A1501" s="43">
        <v>0</v>
      </c>
      <c r="B1501" s="43">
        <v>62590</v>
      </c>
      <c r="C1501" s="44">
        <v>44522.520833333336</v>
      </c>
      <c r="D1501" s="43">
        <v>6.17</v>
      </c>
    </row>
    <row r="1502" spans="1:4">
      <c r="A1502" s="43">
        <v>1</v>
      </c>
      <c r="B1502" s="43">
        <v>62590</v>
      </c>
      <c r="C1502" s="44">
        <v>44522.765277777777</v>
      </c>
      <c r="D1502" s="43">
        <v>1.81</v>
      </c>
    </row>
    <row r="1503" spans="1:4">
      <c r="A1503" s="43">
        <v>0</v>
      </c>
      <c r="B1503" s="43">
        <v>62590</v>
      </c>
      <c r="C1503" s="44">
        <v>44523.020138888889</v>
      </c>
      <c r="D1503" s="43">
        <v>6.53</v>
      </c>
    </row>
    <row r="1504" spans="1:4">
      <c r="A1504" s="43">
        <v>1</v>
      </c>
      <c r="B1504" s="43">
        <v>62590</v>
      </c>
      <c r="C1504" s="44">
        <v>44523.279861111114</v>
      </c>
      <c r="D1504" s="43">
        <v>1.23</v>
      </c>
    </row>
    <row r="1505" spans="1:4">
      <c r="A1505" s="43">
        <v>0</v>
      </c>
      <c r="B1505" s="43">
        <v>62590</v>
      </c>
      <c r="C1505" s="44">
        <v>44523.540277777778</v>
      </c>
      <c r="D1505" s="43">
        <v>6.03</v>
      </c>
    </row>
    <row r="1506" spans="1:4">
      <c r="A1506" s="43">
        <v>1</v>
      </c>
      <c r="B1506" s="43">
        <v>62590</v>
      </c>
      <c r="C1506" s="44">
        <v>44523.782638888886</v>
      </c>
      <c r="D1506" s="43">
        <v>1.96</v>
      </c>
    </row>
    <row r="1507" spans="1:4">
      <c r="A1507" s="43">
        <v>0</v>
      </c>
      <c r="B1507" s="43">
        <v>62590</v>
      </c>
      <c r="C1507" s="44">
        <v>44524.038888888892</v>
      </c>
      <c r="D1507" s="43">
        <v>6.34</v>
      </c>
    </row>
    <row r="1508" spans="1:4">
      <c r="A1508" s="43">
        <v>1</v>
      </c>
      <c r="B1508" s="43">
        <v>62590</v>
      </c>
      <c r="C1508" s="44">
        <v>44524.298611111109</v>
      </c>
      <c r="D1508" s="43">
        <v>1.42</v>
      </c>
    </row>
    <row r="1509" spans="1:4">
      <c r="A1509" s="43">
        <v>0</v>
      </c>
      <c r="B1509" s="43">
        <v>62590</v>
      </c>
      <c r="C1509" s="44">
        <v>44524.559027777781</v>
      </c>
      <c r="D1509" s="43">
        <v>5.83</v>
      </c>
    </row>
    <row r="1510" spans="1:4">
      <c r="A1510" s="43">
        <v>1</v>
      </c>
      <c r="B1510" s="43">
        <v>62590</v>
      </c>
      <c r="C1510" s="44">
        <v>44524.801388888889</v>
      </c>
      <c r="D1510" s="43">
        <v>2.17</v>
      </c>
    </row>
    <row r="1511" spans="1:4">
      <c r="A1511" s="43">
        <v>0</v>
      </c>
      <c r="B1511" s="43">
        <v>62590</v>
      </c>
      <c r="C1511" s="44">
        <v>44525.057638888888</v>
      </c>
      <c r="D1511" s="43">
        <v>6.09</v>
      </c>
    </row>
    <row r="1512" spans="1:4">
      <c r="A1512" s="43">
        <v>1</v>
      </c>
      <c r="B1512" s="43">
        <v>62590</v>
      </c>
      <c r="C1512" s="44">
        <v>44525.318055555559</v>
      </c>
      <c r="D1512" s="43">
        <v>1.67</v>
      </c>
    </row>
    <row r="1513" spans="1:4">
      <c r="A1513" s="43">
        <v>0</v>
      </c>
      <c r="B1513" s="43">
        <v>62590</v>
      </c>
      <c r="C1513" s="44">
        <v>44525.578472222223</v>
      </c>
      <c r="D1513" s="43">
        <v>5.58</v>
      </c>
    </row>
    <row r="1514" spans="1:4">
      <c r="A1514" s="43">
        <v>1</v>
      </c>
      <c r="B1514" s="43">
        <v>62590</v>
      </c>
      <c r="C1514" s="44">
        <v>44525.820833333331</v>
      </c>
      <c r="D1514" s="43">
        <v>2.4500000000000002</v>
      </c>
    </row>
    <row r="1515" spans="1:4">
      <c r="A1515" s="43">
        <v>0</v>
      </c>
      <c r="B1515" s="43">
        <v>62590</v>
      </c>
      <c r="C1515" s="44">
        <v>44526.078472222223</v>
      </c>
      <c r="D1515" s="43">
        <v>5.78</v>
      </c>
    </row>
    <row r="1516" spans="1:4">
      <c r="A1516" s="43">
        <v>1</v>
      </c>
      <c r="B1516" s="43">
        <v>62590</v>
      </c>
      <c r="C1516" s="44">
        <v>44526.339583333334</v>
      </c>
      <c r="D1516" s="43">
        <v>1.99</v>
      </c>
    </row>
    <row r="1517" spans="1:4">
      <c r="A1517" s="43">
        <v>0</v>
      </c>
      <c r="B1517" s="43">
        <v>62590</v>
      </c>
      <c r="C1517" s="44">
        <v>44526.600694444445</v>
      </c>
      <c r="D1517" s="43">
        <v>5.27</v>
      </c>
    </row>
    <row r="1518" spans="1:4">
      <c r="A1518" s="43">
        <v>1</v>
      </c>
      <c r="B1518" s="43">
        <v>62590</v>
      </c>
      <c r="C1518" s="44">
        <v>44526.843055555553</v>
      </c>
      <c r="D1518" s="43">
        <v>2.78</v>
      </c>
    </row>
    <row r="1519" spans="1:4">
      <c r="A1519" s="43">
        <v>0</v>
      </c>
      <c r="B1519" s="43">
        <v>62590</v>
      </c>
      <c r="C1519" s="44">
        <v>44527.101388888892</v>
      </c>
      <c r="D1519" s="43">
        <v>5.4</v>
      </c>
    </row>
    <row r="1520" spans="1:4">
      <c r="A1520" s="43">
        <v>1</v>
      </c>
      <c r="B1520" s="43">
        <v>62590</v>
      </c>
      <c r="C1520" s="44">
        <v>44527.364583333336</v>
      </c>
      <c r="D1520" s="43">
        <v>2.38</v>
      </c>
    </row>
    <row r="1521" spans="1:4">
      <c r="A1521" s="43">
        <v>0</v>
      </c>
      <c r="B1521" s="43">
        <v>62590</v>
      </c>
      <c r="C1521" s="44">
        <v>44527.628472222219</v>
      </c>
      <c r="D1521" s="43">
        <v>4.95</v>
      </c>
    </row>
    <row r="1522" spans="1:4">
      <c r="A1522" s="43">
        <v>1</v>
      </c>
      <c r="B1522" s="43">
        <v>62590</v>
      </c>
      <c r="C1522" s="44">
        <v>44527.87222222222</v>
      </c>
      <c r="D1522" s="43">
        <v>3.16</v>
      </c>
    </row>
    <row r="1523" spans="1:4">
      <c r="A1523" s="43">
        <v>0</v>
      </c>
      <c r="B1523" s="43">
        <v>62590</v>
      </c>
      <c r="C1523" s="44">
        <v>44528.131944444445</v>
      </c>
      <c r="D1523" s="43">
        <v>4.9800000000000004</v>
      </c>
    </row>
    <row r="1524" spans="1:4">
      <c r="A1524" s="43">
        <v>1</v>
      </c>
      <c r="B1524" s="43">
        <v>62590</v>
      </c>
      <c r="C1524" s="44">
        <v>44528.401388888888</v>
      </c>
      <c r="D1524" s="43">
        <v>2.8</v>
      </c>
    </row>
    <row r="1525" spans="1:4">
      <c r="A1525" s="43">
        <v>0</v>
      </c>
      <c r="B1525" s="43">
        <v>62590</v>
      </c>
      <c r="C1525" s="44">
        <v>44528.676388888889</v>
      </c>
      <c r="D1525" s="43">
        <v>4.6900000000000004</v>
      </c>
    </row>
    <row r="1526" spans="1:4">
      <c r="A1526" s="43">
        <v>1</v>
      </c>
      <c r="B1526" s="43">
        <v>62590</v>
      </c>
      <c r="C1526" s="44">
        <v>44528.93472222222</v>
      </c>
      <c r="D1526" s="43">
        <v>3.47</v>
      </c>
    </row>
    <row r="1527" spans="1:4">
      <c r="A1527" s="43">
        <v>0</v>
      </c>
      <c r="B1527" s="43">
        <v>62590</v>
      </c>
      <c r="C1527" s="44">
        <v>44529.193055555559</v>
      </c>
      <c r="D1527" s="43">
        <v>4.6100000000000003</v>
      </c>
    </row>
    <row r="1528" spans="1:4">
      <c r="A1528" s="43">
        <v>1</v>
      </c>
      <c r="B1528" s="43">
        <v>62590</v>
      </c>
      <c r="C1528" s="44">
        <v>44529.477083333331</v>
      </c>
      <c r="D1528" s="43">
        <v>3.09</v>
      </c>
    </row>
    <row r="1529" spans="1:4">
      <c r="A1529" s="43">
        <v>0</v>
      </c>
      <c r="B1529" s="43">
        <v>62590</v>
      </c>
      <c r="C1529" s="44">
        <v>44529.773611111108</v>
      </c>
      <c r="D1529" s="43">
        <v>4.74</v>
      </c>
    </row>
    <row r="1530" spans="1:4">
      <c r="A1530" s="43">
        <v>1</v>
      </c>
      <c r="B1530" s="43">
        <v>62590</v>
      </c>
      <c r="C1530" s="44">
        <v>44530.040972222225</v>
      </c>
      <c r="D1530" s="43">
        <v>3.26</v>
      </c>
    </row>
    <row r="1531" spans="1:4">
      <c r="A1531" s="43">
        <v>0</v>
      </c>
      <c r="B1531" s="43">
        <v>62590</v>
      </c>
      <c r="C1531" s="44">
        <v>44530.293749999997</v>
      </c>
      <c r="D1531" s="43">
        <v>4.6500000000000004</v>
      </c>
    </row>
    <row r="1532" spans="1:4">
      <c r="A1532" s="43">
        <v>1</v>
      </c>
      <c r="B1532" s="43">
        <v>62590</v>
      </c>
      <c r="C1532" s="44">
        <v>44530.552777777775</v>
      </c>
      <c r="D1532" s="43">
        <v>2.98</v>
      </c>
    </row>
    <row r="1533" spans="1:4">
      <c r="A1533" s="43">
        <v>0</v>
      </c>
      <c r="B1533" s="43">
        <v>62590</v>
      </c>
      <c r="C1533" s="44">
        <v>44530.827777777777</v>
      </c>
      <c r="D1533" s="43">
        <v>5.16</v>
      </c>
    </row>
    <row r="1534" spans="1:4">
      <c r="A1534" s="43">
        <v>1</v>
      </c>
      <c r="B1534" s="43">
        <v>62590</v>
      </c>
      <c r="C1534" s="44">
        <v>44531.09097222222</v>
      </c>
      <c r="D1534" s="43">
        <v>2.72</v>
      </c>
    </row>
    <row r="1535" spans="1:4">
      <c r="A1535" s="43">
        <v>0</v>
      </c>
      <c r="B1535" s="43">
        <v>62590</v>
      </c>
      <c r="C1535" s="44">
        <v>44531.350694444445</v>
      </c>
      <c r="D1535" s="43">
        <v>5.05</v>
      </c>
    </row>
    <row r="1536" spans="1:4">
      <c r="A1536" s="43">
        <v>1</v>
      </c>
      <c r="B1536" s="43">
        <v>62590</v>
      </c>
      <c r="C1536" s="44">
        <v>44531.600694444445</v>
      </c>
      <c r="D1536" s="43">
        <v>2.66</v>
      </c>
    </row>
    <row r="1537" spans="1:4">
      <c r="A1537" s="43">
        <v>0</v>
      </c>
      <c r="B1537" s="43">
        <v>62590</v>
      </c>
      <c r="C1537" s="44">
        <v>44531.863888888889</v>
      </c>
      <c r="D1537" s="43">
        <v>5.7</v>
      </c>
    </row>
    <row r="1538" spans="1:4">
      <c r="A1538" s="43">
        <v>1</v>
      </c>
      <c r="B1538" s="43">
        <v>62590</v>
      </c>
      <c r="C1538" s="44">
        <v>44532.12777777778</v>
      </c>
      <c r="D1538" s="43">
        <v>2.09</v>
      </c>
    </row>
    <row r="1539" spans="1:4">
      <c r="A1539" s="43">
        <v>0</v>
      </c>
      <c r="B1539" s="43">
        <v>62590</v>
      </c>
      <c r="C1539" s="44">
        <v>44532.388888888891</v>
      </c>
      <c r="D1539" s="43">
        <v>5.53</v>
      </c>
    </row>
    <row r="1540" spans="1:4">
      <c r="A1540" s="43">
        <v>1</v>
      </c>
      <c r="B1540" s="43">
        <v>62590</v>
      </c>
      <c r="C1540" s="44">
        <v>44532.636111111111</v>
      </c>
      <c r="D1540" s="43">
        <v>2.27</v>
      </c>
    </row>
    <row r="1541" spans="1:4">
      <c r="A1541" s="43">
        <v>0</v>
      </c>
      <c r="B1541" s="43">
        <v>62590</v>
      </c>
      <c r="C1541" s="44">
        <v>44532.893750000003</v>
      </c>
      <c r="D1541" s="43">
        <v>6.23</v>
      </c>
    </row>
    <row r="1542" spans="1:4">
      <c r="A1542" s="43">
        <v>1</v>
      </c>
      <c r="B1542" s="43">
        <v>62590</v>
      </c>
      <c r="C1542" s="44">
        <v>44533.158333333333</v>
      </c>
      <c r="D1542" s="43">
        <v>1.49</v>
      </c>
    </row>
    <row r="1543" spans="1:4">
      <c r="A1543" s="43">
        <v>0</v>
      </c>
      <c r="B1543" s="43">
        <v>62590</v>
      </c>
      <c r="C1543" s="44">
        <v>44533.420138888891</v>
      </c>
      <c r="D1543" s="43">
        <v>5.96</v>
      </c>
    </row>
    <row r="1544" spans="1:4">
      <c r="A1544" s="43">
        <v>1</v>
      </c>
      <c r="B1544" s="43">
        <v>62590</v>
      </c>
      <c r="C1544" s="44">
        <v>44533.667361111111</v>
      </c>
      <c r="D1544" s="43">
        <v>1.9</v>
      </c>
    </row>
    <row r="1545" spans="1:4">
      <c r="A1545" s="43">
        <v>0</v>
      </c>
      <c r="B1545" s="43">
        <v>62590</v>
      </c>
      <c r="C1545" s="44">
        <v>44533.921527777777</v>
      </c>
      <c r="D1545" s="43">
        <v>6.69</v>
      </c>
    </row>
    <row r="1546" spans="1:4">
      <c r="A1546" s="43">
        <v>1</v>
      </c>
      <c r="B1546" s="43">
        <v>62590</v>
      </c>
      <c r="C1546" s="44">
        <v>44534.1875</v>
      </c>
      <c r="D1546" s="43">
        <v>0.98</v>
      </c>
    </row>
    <row r="1547" spans="1:4">
      <c r="A1547" s="43">
        <v>0</v>
      </c>
      <c r="B1547" s="43">
        <v>62590</v>
      </c>
      <c r="C1547" s="44">
        <v>44534.449305555558</v>
      </c>
      <c r="D1547" s="43">
        <v>6.29</v>
      </c>
    </row>
    <row r="1548" spans="1:4">
      <c r="A1548" s="43">
        <v>1</v>
      </c>
      <c r="B1548" s="43">
        <v>62590</v>
      </c>
      <c r="C1548" s="44">
        <v>44534.696527777778</v>
      </c>
      <c r="D1548" s="43">
        <v>1.59</v>
      </c>
    </row>
    <row r="1549" spans="1:4">
      <c r="A1549" s="43">
        <v>0</v>
      </c>
      <c r="B1549" s="43">
        <v>62590</v>
      </c>
      <c r="C1549" s="44">
        <v>44534.95</v>
      </c>
      <c r="D1549" s="43">
        <v>7.01</v>
      </c>
    </row>
    <row r="1550" spans="1:4">
      <c r="A1550" s="43">
        <v>1</v>
      </c>
      <c r="B1550" s="43">
        <v>62590</v>
      </c>
      <c r="C1550" s="44">
        <v>44535.21597222222</v>
      </c>
      <c r="D1550" s="43">
        <v>0.64</v>
      </c>
    </row>
    <row r="1551" spans="1:4">
      <c r="A1551" s="43">
        <v>0</v>
      </c>
      <c r="B1551" s="43">
        <v>62590</v>
      </c>
      <c r="C1551" s="44">
        <v>44535.477777777778</v>
      </c>
      <c r="D1551" s="43">
        <v>6.46</v>
      </c>
    </row>
    <row r="1552" spans="1:4">
      <c r="A1552" s="43">
        <v>1</v>
      </c>
      <c r="B1552" s="43">
        <v>62590</v>
      </c>
      <c r="C1552" s="44">
        <v>44535.723611111112</v>
      </c>
      <c r="D1552" s="43">
        <v>1.41</v>
      </c>
    </row>
    <row r="1553" spans="1:4">
      <c r="A1553" s="43">
        <v>0</v>
      </c>
      <c r="B1553" s="43">
        <v>62590</v>
      </c>
      <c r="C1553" s="44">
        <v>44535.978472222225</v>
      </c>
      <c r="D1553" s="43">
        <v>7.15</v>
      </c>
    </row>
    <row r="1554" spans="1:4">
      <c r="A1554" s="43">
        <v>1</v>
      </c>
      <c r="B1554" s="43">
        <v>62590</v>
      </c>
      <c r="C1554" s="44">
        <v>44536.243055555555</v>
      </c>
      <c r="D1554" s="43">
        <v>0.51</v>
      </c>
    </row>
    <row r="1555" spans="1:4">
      <c r="A1555" s="43">
        <v>0</v>
      </c>
      <c r="B1555" s="43">
        <v>62590</v>
      </c>
      <c r="C1555" s="44">
        <v>44536.505555555559</v>
      </c>
      <c r="D1555" s="43">
        <v>6.49</v>
      </c>
    </row>
    <row r="1556" spans="1:4">
      <c r="A1556" s="43">
        <v>1</v>
      </c>
      <c r="B1556" s="43">
        <v>62590</v>
      </c>
      <c r="C1556" s="44">
        <v>44536.75</v>
      </c>
      <c r="D1556" s="43">
        <v>1.38</v>
      </c>
    </row>
    <row r="1557" spans="1:4">
      <c r="A1557" s="43">
        <v>0</v>
      </c>
      <c r="B1557" s="43">
        <v>62590</v>
      </c>
      <c r="C1557" s="44">
        <v>44537.006944444445</v>
      </c>
      <c r="D1557" s="43">
        <v>7.11</v>
      </c>
    </row>
    <row r="1558" spans="1:4">
      <c r="A1558" s="43">
        <v>1</v>
      </c>
      <c r="B1558" s="43">
        <v>62590</v>
      </c>
      <c r="C1558" s="44">
        <v>44537.270833333336</v>
      </c>
      <c r="D1558" s="43">
        <v>0.57999999999999996</v>
      </c>
    </row>
    <row r="1559" spans="1:4">
      <c r="A1559" s="43">
        <v>0</v>
      </c>
      <c r="B1559" s="43">
        <v>62590</v>
      </c>
      <c r="C1559" s="44">
        <v>44537.533333333333</v>
      </c>
      <c r="D1559" s="43">
        <v>6.37</v>
      </c>
    </row>
    <row r="1560" spans="1:4">
      <c r="A1560" s="43">
        <v>1</v>
      </c>
      <c r="B1560" s="43">
        <v>62590</v>
      </c>
      <c r="C1560" s="44">
        <v>44537.777777777781</v>
      </c>
      <c r="D1560" s="43">
        <v>1.51</v>
      </c>
    </row>
    <row r="1561" spans="1:4">
      <c r="A1561" s="43">
        <v>0</v>
      </c>
      <c r="B1561" s="43">
        <v>62590</v>
      </c>
      <c r="C1561" s="44">
        <v>44538.034722222219</v>
      </c>
      <c r="D1561" s="43">
        <v>6.89</v>
      </c>
    </row>
    <row r="1562" spans="1:4">
      <c r="A1562" s="43">
        <v>1</v>
      </c>
      <c r="B1562" s="43">
        <v>62590</v>
      </c>
      <c r="C1562" s="44">
        <v>44538.297222222223</v>
      </c>
      <c r="D1562" s="43">
        <v>0.85</v>
      </c>
    </row>
    <row r="1563" spans="1:4">
      <c r="A1563" s="43">
        <v>0</v>
      </c>
      <c r="B1563" s="43">
        <v>62590</v>
      </c>
      <c r="C1563" s="44">
        <v>44538.561805555553</v>
      </c>
      <c r="D1563" s="43">
        <v>6.14</v>
      </c>
    </row>
    <row r="1564" spans="1:4">
      <c r="A1564" s="43">
        <v>1</v>
      </c>
      <c r="B1564" s="43">
        <v>62590</v>
      </c>
      <c r="C1564" s="44">
        <v>44538.804861111108</v>
      </c>
      <c r="D1564" s="43">
        <v>1.79</v>
      </c>
    </row>
    <row r="1565" spans="1:4">
      <c r="A1565" s="43">
        <v>0</v>
      </c>
      <c r="B1565" s="43">
        <v>62590</v>
      </c>
      <c r="C1565" s="44">
        <v>44539.063194444447</v>
      </c>
      <c r="D1565" s="43">
        <v>6.52</v>
      </c>
    </row>
    <row r="1566" spans="1:4">
      <c r="A1566" s="43">
        <v>1</v>
      </c>
      <c r="B1566" s="43">
        <v>62590</v>
      </c>
      <c r="C1566" s="44">
        <v>44539.324999999997</v>
      </c>
      <c r="D1566" s="43">
        <v>1.26</v>
      </c>
    </row>
    <row r="1567" spans="1:4">
      <c r="A1567" s="43">
        <v>0</v>
      </c>
      <c r="B1567" s="43">
        <v>62590</v>
      </c>
      <c r="C1567" s="44">
        <v>44539.590277777781</v>
      </c>
      <c r="D1567" s="43">
        <v>5.84</v>
      </c>
    </row>
    <row r="1568" spans="1:4">
      <c r="A1568" s="43">
        <v>1</v>
      </c>
      <c r="B1568" s="43">
        <v>62590</v>
      </c>
      <c r="C1568" s="44">
        <v>44539.833333333336</v>
      </c>
      <c r="D1568" s="43">
        <v>2.1800000000000002</v>
      </c>
    </row>
    <row r="1569" spans="1:4">
      <c r="A1569" s="43">
        <v>0</v>
      </c>
      <c r="B1569" s="43">
        <v>62590</v>
      </c>
      <c r="C1569" s="44">
        <v>44540.093055555553</v>
      </c>
      <c r="D1569" s="43">
        <v>6.04</v>
      </c>
    </row>
    <row r="1570" spans="1:4">
      <c r="A1570" s="43">
        <v>1</v>
      </c>
      <c r="B1570" s="43">
        <v>62590</v>
      </c>
      <c r="C1570" s="44">
        <v>44540.354166666664</v>
      </c>
      <c r="D1570" s="43">
        <v>1.76</v>
      </c>
    </row>
    <row r="1571" spans="1:4">
      <c r="A1571" s="43">
        <v>0</v>
      </c>
      <c r="B1571" s="43">
        <v>62590</v>
      </c>
      <c r="C1571" s="44">
        <v>44540.621527777781</v>
      </c>
      <c r="D1571" s="43">
        <v>5.5</v>
      </c>
    </row>
    <row r="1572" spans="1:4">
      <c r="A1572" s="43">
        <v>1</v>
      </c>
      <c r="B1572" s="43">
        <v>62590</v>
      </c>
      <c r="C1572" s="44">
        <v>44540.865972222222</v>
      </c>
      <c r="D1572" s="43">
        <v>2.62</v>
      </c>
    </row>
    <row r="1573" spans="1:4">
      <c r="A1573" s="43">
        <v>0</v>
      </c>
      <c r="B1573" s="43">
        <v>62590</v>
      </c>
      <c r="C1573" s="44">
        <v>44541.125</v>
      </c>
      <c r="D1573" s="43">
        <v>5.51</v>
      </c>
    </row>
    <row r="1574" spans="1:4">
      <c r="A1574" s="43">
        <v>1</v>
      </c>
      <c r="B1574" s="43">
        <v>62590</v>
      </c>
      <c r="C1574" s="44">
        <v>44541.387499999997</v>
      </c>
      <c r="D1574" s="43">
        <v>2.29</v>
      </c>
    </row>
    <row r="1575" spans="1:4">
      <c r="A1575" s="43">
        <v>0</v>
      </c>
      <c r="B1575" s="43">
        <v>62590</v>
      </c>
      <c r="C1575" s="44">
        <v>44541.661111111112</v>
      </c>
      <c r="D1575" s="43">
        <v>5.18</v>
      </c>
    </row>
    <row r="1576" spans="1:4">
      <c r="A1576" s="43">
        <v>1</v>
      </c>
      <c r="B1576" s="43">
        <v>62590</v>
      </c>
      <c r="C1576" s="44">
        <v>44541.914583333331</v>
      </c>
      <c r="D1576" s="43">
        <v>3.02</v>
      </c>
    </row>
    <row r="1577" spans="1:4">
      <c r="A1577" s="43">
        <v>0</v>
      </c>
      <c r="B1577" s="43">
        <v>62590</v>
      </c>
      <c r="C1577" s="44">
        <v>44542.168749999997</v>
      </c>
      <c r="D1577" s="43">
        <v>5</v>
      </c>
    </row>
    <row r="1578" spans="1:4">
      <c r="A1578" s="43">
        <v>1</v>
      </c>
      <c r="B1578" s="43">
        <v>62590</v>
      </c>
      <c r="C1578" s="44">
        <v>44542.436805555553</v>
      </c>
      <c r="D1578" s="43">
        <v>2.76</v>
      </c>
    </row>
    <row r="1579" spans="1:4">
      <c r="A1579" s="43">
        <v>0</v>
      </c>
      <c r="B1579" s="43">
        <v>62590</v>
      </c>
      <c r="C1579" s="44">
        <v>44542.720833333333</v>
      </c>
      <c r="D1579" s="43">
        <v>5</v>
      </c>
    </row>
    <row r="1580" spans="1:4">
      <c r="A1580" s="43">
        <v>1</v>
      </c>
      <c r="B1580" s="43">
        <v>62590</v>
      </c>
      <c r="C1580" s="44">
        <v>44542.990972222222</v>
      </c>
      <c r="D1580" s="43">
        <v>3.16</v>
      </c>
    </row>
    <row r="1581" spans="1:4">
      <c r="A1581" s="43">
        <v>0</v>
      </c>
      <c r="B1581" s="43">
        <v>62590</v>
      </c>
      <c r="C1581" s="44">
        <v>44543.238194444442</v>
      </c>
      <c r="D1581" s="43">
        <v>4.67</v>
      </c>
    </row>
    <row r="1582" spans="1:4">
      <c r="A1582" s="43">
        <v>1</v>
      </c>
      <c r="B1582" s="43">
        <v>62590</v>
      </c>
      <c r="C1582" s="44">
        <v>44543.50277777778</v>
      </c>
      <c r="D1582" s="43">
        <v>3.01</v>
      </c>
    </row>
    <row r="1583" spans="1:4">
      <c r="A1583" s="43">
        <v>0</v>
      </c>
      <c r="B1583" s="43">
        <v>62590</v>
      </c>
      <c r="C1583" s="44">
        <v>44543.783333333333</v>
      </c>
      <c r="D1583" s="43">
        <v>5.0599999999999996</v>
      </c>
    </row>
    <row r="1584" spans="1:4">
      <c r="A1584" s="43">
        <v>1</v>
      </c>
      <c r="B1584" s="43">
        <v>62590</v>
      </c>
      <c r="C1584" s="44">
        <v>44544.052083333336</v>
      </c>
      <c r="D1584" s="43">
        <v>2.99</v>
      </c>
    </row>
    <row r="1585" spans="1:4">
      <c r="A1585" s="43">
        <v>0</v>
      </c>
      <c r="B1585" s="43">
        <v>62590</v>
      </c>
      <c r="C1585" s="44">
        <v>44544.307638888888</v>
      </c>
      <c r="D1585" s="43">
        <v>4.68</v>
      </c>
    </row>
    <row r="1586" spans="1:4">
      <c r="A1586" s="43">
        <v>1</v>
      </c>
      <c r="B1586" s="43">
        <v>62590</v>
      </c>
      <c r="C1586" s="44">
        <v>44544.560416666667</v>
      </c>
      <c r="D1586" s="43">
        <v>3.03</v>
      </c>
    </row>
    <row r="1587" spans="1:4">
      <c r="A1587" s="43">
        <v>0</v>
      </c>
      <c r="B1587" s="43">
        <v>62590</v>
      </c>
      <c r="C1587" s="44">
        <v>44544.832638888889</v>
      </c>
      <c r="D1587" s="43">
        <v>5.29</v>
      </c>
    </row>
    <row r="1588" spans="1:4">
      <c r="A1588" s="43">
        <v>1</v>
      </c>
      <c r="B1588" s="43">
        <v>62590</v>
      </c>
      <c r="C1588" s="44">
        <v>44545.099305555559</v>
      </c>
      <c r="D1588" s="43">
        <v>2.67</v>
      </c>
    </row>
    <row r="1589" spans="1:4">
      <c r="A1589" s="43">
        <v>0</v>
      </c>
      <c r="B1589" s="43">
        <v>62590</v>
      </c>
      <c r="C1589" s="44">
        <v>44545.362500000003</v>
      </c>
      <c r="D1589" s="43">
        <v>4.92</v>
      </c>
    </row>
    <row r="1590" spans="1:4">
      <c r="A1590" s="43">
        <v>1</v>
      </c>
      <c r="B1590" s="43">
        <v>62590</v>
      </c>
      <c r="C1590" s="44">
        <v>44545.606944444444</v>
      </c>
      <c r="D1590" s="43">
        <v>2.89</v>
      </c>
    </row>
    <row r="1591" spans="1:4">
      <c r="A1591" s="43">
        <v>0</v>
      </c>
      <c r="B1591" s="43">
        <v>62590</v>
      </c>
      <c r="C1591" s="44">
        <v>44545.869444444441</v>
      </c>
      <c r="D1591" s="43">
        <v>5.59</v>
      </c>
    </row>
    <row r="1592" spans="1:4">
      <c r="A1592" s="43">
        <v>1</v>
      </c>
      <c r="B1592" s="43">
        <v>62590</v>
      </c>
      <c r="C1592" s="44">
        <v>44546.136111111111</v>
      </c>
      <c r="D1592" s="43">
        <v>2.3199999999999998</v>
      </c>
    </row>
    <row r="1593" spans="1:4">
      <c r="A1593" s="43">
        <v>0</v>
      </c>
      <c r="B1593" s="43">
        <v>62590</v>
      </c>
      <c r="C1593" s="44">
        <v>44546.399305555555</v>
      </c>
      <c r="D1593" s="43">
        <v>5.23</v>
      </c>
    </row>
    <row r="1594" spans="1:4">
      <c r="A1594" s="43">
        <v>1</v>
      </c>
      <c r="B1594" s="43">
        <v>62590</v>
      </c>
      <c r="C1594" s="44">
        <v>44546.643055555556</v>
      </c>
      <c r="D1594" s="43">
        <v>2.69</v>
      </c>
    </row>
    <row r="1595" spans="1:4">
      <c r="A1595" s="43">
        <v>0</v>
      </c>
      <c r="B1595" s="43">
        <v>62590</v>
      </c>
      <c r="C1595" s="44">
        <v>44546.897916666669</v>
      </c>
      <c r="D1595" s="43">
        <v>5.87</v>
      </c>
    </row>
    <row r="1596" spans="1:4">
      <c r="A1596" s="43">
        <v>1</v>
      </c>
      <c r="B1596" s="43">
        <v>62590</v>
      </c>
      <c r="C1596" s="44">
        <v>44547.165277777778</v>
      </c>
      <c r="D1596" s="43">
        <v>1.99</v>
      </c>
    </row>
    <row r="1597" spans="1:4">
      <c r="A1597" s="43">
        <v>0</v>
      </c>
      <c r="B1597" s="43">
        <v>62590</v>
      </c>
      <c r="C1597" s="44">
        <v>44547.427083333336</v>
      </c>
      <c r="D1597" s="43">
        <v>5.52</v>
      </c>
    </row>
    <row r="1598" spans="1:4">
      <c r="A1598" s="43">
        <v>1</v>
      </c>
      <c r="B1598" s="43">
        <v>62590</v>
      </c>
      <c r="C1598" s="44">
        <v>44547.671527777777</v>
      </c>
      <c r="D1598" s="43">
        <v>2.48</v>
      </c>
    </row>
    <row r="1599" spans="1:4">
      <c r="A1599" s="43">
        <v>0</v>
      </c>
      <c r="B1599" s="43">
        <v>62590</v>
      </c>
      <c r="C1599" s="44">
        <v>44547.923611111109</v>
      </c>
      <c r="D1599" s="43">
        <v>6.1</v>
      </c>
    </row>
    <row r="1600" spans="1:4">
      <c r="A1600" s="43">
        <v>1</v>
      </c>
      <c r="B1600" s="43">
        <v>62590</v>
      </c>
      <c r="C1600" s="44">
        <v>44548.189583333333</v>
      </c>
      <c r="D1600" s="43">
        <v>1.72</v>
      </c>
    </row>
    <row r="1601" spans="1:4">
      <c r="A1601" s="43">
        <v>0</v>
      </c>
      <c r="B1601" s="43">
        <v>62590</v>
      </c>
      <c r="C1601" s="44">
        <v>44548.451388888891</v>
      </c>
      <c r="D1601" s="43">
        <v>5.73</v>
      </c>
    </row>
    <row r="1602" spans="1:4">
      <c r="A1602" s="43">
        <v>1</v>
      </c>
      <c r="B1602" s="43">
        <v>62590</v>
      </c>
      <c r="C1602" s="44">
        <v>44548.695833333331</v>
      </c>
      <c r="D1602" s="43">
        <v>2.2999999999999998</v>
      </c>
    </row>
    <row r="1603" spans="1:4">
      <c r="A1603" s="43">
        <v>0</v>
      </c>
      <c r="B1603" s="43">
        <v>62590</v>
      </c>
      <c r="C1603" s="44">
        <v>44548.947916666664</v>
      </c>
      <c r="D1603" s="43">
        <v>6.26</v>
      </c>
    </row>
    <row r="1604" spans="1:4">
      <c r="A1604" s="43">
        <v>1</v>
      </c>
      <c r="B1604" s="43">
        <v>62590</v>
      </c>
      <c r="C1604" s="44">
        <v>44549.212500000001</v>
      </c>
      <c r="D1604" s="43">
        <v>1.52</v>
      </c>
    </row>
    <row r="1605" spans="1:4">
      <c r="A1605" s="43">
        <v>0</v>
      </c>
      <c r="B1605" s="43">
        <v>62590</v>
      </c>
      <c r="C1605" s="44">
        <v>44549.473611111112</v>
      </c>
      <c r="D1605" s="43">
        <v>5.89</v>
      </c>
    </row>
    <row r="1606" spans="1:4">
      <c r="A1606" s="43">
        <v>1</v>
      </c>
      <c r="B1606" s="43">
        <v>62590</v>
      </c>
      <c r="C1606" s="44">
        <v>44549.718055555553</v>
      </c>
      <c r="D1606" s="43">
        <v>2.16</v>
      </c>
    </row>
    <row r="1607" spans="1:4">
      <c r="A1607" s="43">
        <v>0</v>
      </c>
      <c r="B1607" s="43">
        <v>62590</v>
      </c>
      <c r="C1607" s="44">
        <v>44549.970138888886</v>
      </c>
      <c r="D1607" s="43">
        <v>6.37</v>
      </c>
    </row>
    <row r="1608" spans="1:4">
      <c r="A1608" s="43">
        <v>1</v>
      </c>
      <c r="B1608" s="43">
        <v>62590</v>
      </c>
      <c r="C1608" s="44">
        <v>44550.23333333333</v>
      </c>
      <c r="D1608" s="43">
        <v>1.38</v>
      </c>
    </row>
    <row r="1609" spans="1:4">
      <c r="A1609" s="43">
        <v>0</v>
      </c>
      <c r="B1609" s="43">
        <v>62590</v>
      </c>
      <c r="C1609" s="44">
        <v>44550.495833333334</v>
      </c>
      <c r="D1609" s="43">
        <v>5.98</v>
      </c>
    </row>
    <row r="1610" spans="1:4">
      <c r="A1610" s="43">
        <v>1</v>
      </c>
      <c r="B1610" s="43">
        <v>62590</v>
      </c>
      <c r="C1610" s="44">
        <v>44550.738888888889</v>
      </c>
      <c r="D1610" s="43">
        <v>2.0699999999999998</v>
      </c>
    </row>
    <row r="1611" spans="1:4">
      <c r="A1611" s="43">
        <v>0</v>
      </c>
      <c r="B1611" s="43">
        <v>62590</v>
      </c>
      <c r="C1611" s="44">
        <v>44550.992361111108</v>
      </c>
      <c r="D1611" s="43">
        <v>6.42</v>
      </c>
    </row>
    <row r="1612" spans="1:4">
      <c r="A1612" s="43">
        <v>1</v>
      </c>
      <c r="B1612" s="43">
        <v>62590</v>
      </c>
      <c r="C1612" s="44">
        <v>44551.253472222219</v>
      </c>
      <c r="D1612" s="43">
        <v>1.29</v>
      </c>
    </row>
    <row r="1613" spans="1:4">
      <c r="A1613" s="43">
        <v>0</v>
      </c>
      <c r="B1613" s="43">
        <v>62590</v>
      </c>
      <c r="C1613" s="44">
        <v>44551.51666666667</v>
      </c>
      <c r="D1613" s="43">
        <v>6.02</v>
      </c>
    </row>
    <row r="1614" spans="1:4">
      <c r="A1614" s="43">
        <v>1</v>
      </c>
      <c r="B1614" s="43">
        <v>62590</v>
      </c>
      <c r="C1614" s="44">
        <v>44551.758333333331</v>
      </c>
      <c r="D1614" s="43">
        <v>2.0099999999999998</v>
      </c>
    </row>
    <row r="1615" spans="1:4">
      <c r="A1615" s="43">
        <v>0</v>
      </c>
      <c r="B1615" s="43">
        <v>62590</v>
      </c>
      <c r="C1615" s="44">
        <v>44552.013888888891</v>
      </c>
      <c r="D1615" s="43">
        <v>6.42</v>
      </c>
    </row>
    <row r="1616" spans="1:4">
      <c r="A1616" s="43">
        <v>1</v>
      </c>
      <c r="B1616" s="43">
        <v>62590</v>
      </c>
      <c r="C1616" s="44">
        <v>44552.273611111108</v>
      </c>
      <c r="D1616" s="43">
        <v>1.27</v>
      </c>
    </row>
    <row r="1617" spans="1:4">
      <c r="A1617" s="43">
        <v>0</v>
      </c>
      <c r="B1617" s="43">
        <v>62590</v>
      </c>
      <c r="C1617" s="44">
        <v>44552.536805555559</v>
      </c>
      <c r="D1617" s="43">
        <v>6.01</v>
      </c>
    </row>
    <row r="1618" spans="1:4">
      <c r="A1618" s="43">
        <v>1</v>
      </c>
      <c r="B1618" s="43">
        <v>62590</v>
      </c>
      <c r="C1618" s="44">
        <v>44552.777777777781</v>
      </c>
      <c r="D1618" s="43">
        <v>2.0099999999999998</v>
      </c>
    </row>
    <row r="1619" spans="1:4">
      <c r="A1619" s="43">
        <v>0</v>
      </c>
      <c r="B1619" s="43">
        <v>62590</v>
      </c>
      <c r="C1619" s="44">
        <v>44553.035416666666</v>
      </c>
      <c r="D1619" s="43">
        <v>6.36</v>
      </c>
    </row>
    <row r="1620" spans="1:4">
      <c r="A1620" s="43">
        <v>1</v>
      </c>
      <c r="B1620" s="43">
        <v>62590</v>
      </c>
      <c r="C1620" s="44">
        <v>44553.293055555558</v>
      </c>
      <c r="D1620" s="43">
        <v>1.31</v>
      </c>
    </row>
    <row r="1621" spans="1:4">
      <c r="A1621" s="43">
        <v>0</v>
      </c>
      <c r="B1621" s="43">
        <v>62590</v>
      </c>
      <c r="C1621" s="44">
        <v>44553.557638888888</v>
      </c>
      <c r="D1621" s="43">
        <v>5.95</v>
      </c>
    </row>
    <row r="1622" spans="1:4">
      <c r="A1622" s="43">
        <v>1</v>
      </c>
      <c r="B1622" s="43">
        <v>62590</v>
      </c>
      <c r="C1622" s="44">
        <v>44553.798611111109</v>
      </c>
      <c r="D1622" s="43">
        <v>2.08</v>
      </c>
    </row>
    <row r="1623" spans="1:4">
      <c r="A1623" s="43">
        <v>0</v>
      </c>
      <c r="B1623" s="43">
        <v>62590</v>
      </c>
      <c r="C1623" s="44">
        <v>44554.056944444441</v>
      </c>
      <c r="D1623" s="43">
        <v>6.22</v>
      </c>
    </row>
    <row r="1624" spans="1:4">
      <c r="A1624" s="43">
        <v>1</v>
      </c>
      <c r="B1624" s="43">
        <v>62590</v>
      </c>
      <c r="C1624" s="44">
        <v>44554.313888888886</v>
      </c>
      <c r="D1624" s="43">
        <v>1.43</v>
      </c>
    </row>
    <row r="1625" spans="1:4">
      <c r="A1625" s="43">
        <v>0</v>
      </c>
      <c r="B1625" s="43">
        <v>62590</v>
      </c>
      <c r="C1625" s="44">
        <v>44554.578472222223</v>
      </c>
      <c r="D1625" s="43">
        <v>5.85</v>
      </c>
    </row>
    <row r="1626" spans="1:4">
      <c r="A1626" s="43">
        <v>1</v>
      </c>
      <c r="B1626" s="43">
        <v>62590</v>
      </c>
      <c r="C1626" s="44">
        <v>44554.820138888892</v>
      </c>
      <c r="D1626" s="43">
        <v>2.21</v>
      </c>
    </row>
    <row r="1627" spans="1:4">
      <c r="A1627" s="43">
        <v>0</v>
      </c>
      <c r="B1627" s="43">
        <v>62590</v>
      </c>
      <c r="C1627" s="44">
        <v>44555.07916666667</v>
      </c>
      <c r="D1627" s="43">
        <v>6.02</v>
      </c>
    </row>
    <row r="1628" spans="1:4">
      <c r="A1628" s="43">
        <v>1</v>
      </c>
      <c r="B1628" s="43">
        <v>62590</v>
      </c>
      <c r="C1628" s="44">
        <v>44555.335416666669</v>
      </c>
      <c r="D1628" s="43">
        <v>1.64</v>
      </c>
    </row>
    <row r="1629" spans="1:4">
      <c r="A1629" s="43">
        <v>0</v>
      </c>
      <c r="B1629" s="43">
        <v>62590</v>
      </c>
      <c r="C1629" s="44">
        <v>44555.6</v>
      </c>
      <c r="D1629" s="43">
        <v>5.72</v>
      </c>
    </row>
    <row r="1630" spans="1:4">
      <c r="A1630" s="43">
        <v>1</v>
      </c>
      <c r="B1630" s="43">
        <v>62590</v>
      </c>
      <c r="C1630" s="44">
        <v>44555.84375</v>
      </c>
      <c r="D1630" s="43">
        <v>2.41</v>
      </c>
    </row>
    <row r="1631" spans="1:4">
      <c r="A1631" s="43">
        <v>0</v>
      </c>
      <c r="B1631" s="43">
        <v>62590</v>
      </c>
      <c r="C1631" s="44">
        <v>44556.102777777778</v>
      </c>
      <c r="D1631" s="43">
        <v>5.75</v>
      </c>
    </row>
    <row r="1632" spans="1:4">
      <c r="A1632" s="43">
        <v>1</v>
      </c>
      <c r="B1632" s="43">
        <v>62590</v>
      </c>
      <c r="C1632" s="44">
        <v>44556.359722222223</v>
      </c>
      <c r="D1632" s="43">
        <v>1.95</v>
      </c>
    </row>
    <row r="1633" spans="1:4">
      <c r="A1633" s="43">
        <v>0</v>
      </c>
      <c r="B1633" s="43">
        <v>62590</v>
      </c>
      <c r="C1633" s="44">
        <v>44556.625</v>
      </c>
      <c r="D1633" s="43">
        <v>5.55</v>
      </c>
    </row>
    <row r="1634" spans="1:4">
      <c r="A1634" s="43">
        <v>1</v>
      </c>
      <c r="B1634" s="43">
        <v>62590</v>
      </c>
      <c r="C1634" s="44">
        <v>44556.872916666667</v>
      </c>
      <c r="D1634" s="43">
        <v>2.65</v>
      </c>
    </row>
    <row r="1635" spans="1:4">
      <c r="A1635" s="43">
        <v>0</v>
      </c>
      <c r="B1635" s="43">
        <v>62590</v>
      </c>
      <c r="C1635" s="44">
        <v>44557.129861111112</v>
      </c>
      <c r="D1635" s="43">
        <v>5.42</v>
      </c>
    </row>
    <row r="1636" spans="1:4">
      <c r="A1636" s="43">
        <v>1</v>
      </c>
      <c r="B1636" s="43">
        <v>62590</v>
      </c>
      <c r="C1636" s="44">
        <v>44557.388194444444</v>
      </c>
      <c r="D1636" s="43">
        <v>2.3199999999999998</v>
      </c>
    </row>
    <row r="1637" spans="1:4">
      <c r="A1637" s="43">
        <v>0</v>
      </c>
      <c r="B1637" s="43">
        <v>62590</v>
      </c>
      <c r="C1637" s="44">
        <v>44557.65625</v>
      </c>
      <c r="D1637" s="43">
        <v>5.38</v>
      </c>
    </row>
    <row r="1638" spans="1:4">
      <c r="A1638" s="43">
        <v>1</v>
      </c>
      <c r="B1638" s="43">
        <v>62590</v>
      </c>
      <c r="C1638" s="44">
        <v>44557.913888888892</v>
      </c>
      <c r="D1638" s="43">
        <v>2.89</v>
      </c>
    </row>
    <row r="1639" spans="1:4">
      <c r="A1639" s="43">
        <v>0</v>
      </c>
      <c r="B1639" s="43">
        <v>62590</v>
      </c>
      <c r="C1639" s="44">
        <v>44558.166666666664</v>
      </c>
      <c r="D1639" s="43">
        <v>5.07</v>
      </c>
    </row>
    <row r="1640" spans="1:4">
      <c r="A1640" s="43">
        <v>1</v>
      </c>
      <c r="B1640" s="43">
        <v>62590</v>
      </c>
      <c r="C1640" s="44">
        <v>44558.427083333336</v>
      </c>
      <c r="D1640" s="43">
        <v>2.72</v>
      </c>
    </row>
    <row r="1641" spans="1:4">
      <c r="A1641" s="43">
        <v>0</v>
      </c>
      <c r="B1641" s="43">
        <v>62590</v>
      </c>
      <c r="C1641" s="44">
        <v>44558.700694444444</v>
      </c>
      <c r="D1641" s="43">
        <v>5.25</v>
      </c>
    </row>
    <row r="1642" spans="1:4">
      <c r="A1642" s="43">
        <v>1</v>
      </c>
      <c r="B1642" s="43">
        <v>62590</v>
      </c>
      <c r="C1642" s="44">
        <v>44558.978472222225</v>
      </c>
      <c r="D1642" s="43">
        <v>2.99</v>
      </c>
    </row>
    <row r="1643" spans="1:4">
      <c r="A1643" s="43">
        <v>0</v>
      </c>
      <c r="B1643" s="43">
        <v>62590</v>
      </c>
      <c r="C1643" s="44">
        <v>44559.227777777778</v>
      </c>
      <c r="D1643" s="43">
        <v>4.8</v>
      </c>
    </row>
    <row r="1644" spans="1:4">
      <c r="A1644" s="43">
        <v>1</v>
      </c>
      <c r="B1644" s="43">
        <v>62590</v>
      </c>
      <c r="C1644" s="44">
        <v>44559.486805555556</v>
      </c>
      <c r="D1644" s="43">
        <v>3.01</v>
      </c>
    </row>
    <row r="1645" spans="1:4">
      <c r="A1645" s="43">
        <v>0</v>
      </c>
      <c r="B1645" s="43">
        <v>62590</v>
      </c>
      <c r="C1645" s="44">
        <v>44559.762499999997</v>
      </c>
      <c r="D1645" s="43">
        <v>5.29</v>
      </c>
    </row>
    <row r="1646" spans="1:4">
      <c r="A1646" s="43">
        <v>1</v>
      </c>
      <c r="B1646" s="43">
        <v>62590</v>
      </c>
      <c r="C1646" s="44">
        <v>44560.043055555558</v>
      </c>
      <c r="D1646" s="43">
        <v>2.8</v>
      </c>
    </row>
    <row r="1647" spans="1:4">
      <c r="A1647" s="43">
        <v>0</v>
      </c>
      <c r="B1647" s="43">
        <v>62590</v>
      </c>
      <c r="C1647" s="44">
        <v>44560.302083333336</v>
      </c>
      <c r="D1647" s="43">
        <v>4.8099999999999996</v>
      </c>
    </row>
    <row r="1648" spans="1:4">
      <c r="A1648" s="43">
        <v>1</v>
      </c>
      <c r="B1648" s="43">
        <v>62590</v>
      </c>
      <c r="C1648" s="44">
        <v>44560.552083333336</v>
      </c>
      <c r="D1648" s="43">
        <v>3.04</v>
      </c>
    </row>
    <row r="1649" spans="1:4">
      <c r="A1649" s="43">
        <v>0</v>
      </c>
      <c r="B1649" s="43">
        <v>62590</v>
      </c>
      <c r="C1649" s="44">
        <v>44560.818749999999</v>
      </c>
      <c r="D1649" s="43">
        <v>5.55</v>
      </c>
    </row>
    <row r="1650" spans="1:4">
      <c r="A1650" s="43">
        <v>1</v>
      </c>
      <c r="B1650" s="43">
        <v>62590</v>
      </c>
      <c r="C1650" s="44">
        <v>44561.097222222219</v>
      </c>
      <c r="D1650" s="43">
        <v>2.42</v>
      </c>
    </row>
    <row r="1651" spans="1:4">
      <c r="A1651" s="43">
        <v>0</v>
      </c>
      <c r="B1651" s="43">
        <v>62590</v>
      </c>
      <c r="C1651" s="44">
        <v>44561.362500000003</v>
      </c>
      <c r="D1651" s="43">
        <v>5.08</v>
      </c>
    </row>
    <row r="1652" spans="1:4">
      <c r="A1652" s="43">
        <v>1</v>
      </c>
      <c r="B1652" s="43">
        <v>62590</v>
      </c>
      <c r="C1652" s="44">
        <v>44561.606944444444</v>
      </c>
      <c r="D1652" s="43">
        <v>2.84</v>
      </c>
    </row>
    <row r="1653" spans="1:4">
      <c r="A1653" s="43">
        <v>0</v>
      </c>
      <c r="B1653" s="43">
        <v>62590</v>
      </c>
      <c r="C1653" s="44">
        <v>44561.865277777775</v>
      </c>
      <c r="D1653" s="43">
        <v>5.92</v>
      </c>
    </row>
  </sheetData>
  <sheetProtection sheet="1" selectLockedCells="1" selectUnlockedCells="1"/>
  <protectedRanges>
    <protectedRange sqref="I16 S24 F16 AL26" name="Terminal" securityDescriptor="O:WDG:WDD:(A;;CC;;;S-1-5-21-1379841381-2888069222-2292527902-2192380)(A;;CC;;;S-1-5-21-1379841381-2888069222-2292527902-2192381)(A;;CC;;;S-1-5-21-1379841381-2888069222-2292527902-2188833)(A;;CC;;;S-1-5-21-1379841381-2888069222-2292527902-2192392)(A;;CC;;;S-1-5-21-1379841381-2888069222-2292527902-2192393)(A;;CC;;;S-1-5-21-1379841381-2888069222-2292527902-2192394)(A;;CC;;;S-1-5-21-1379841381-2888069222-2292527902-2192395)(A;;CC;;;S-1-5-21-1379841381-2888069222-2292527902-2192396)"/>
    <protectedRange sqref="AK26" name="PortController" securityDescriptor="O:WDG:WDD:(A;;CC;;;S-1-5-21-1379841381-2888069222-2292527902-2192380)(A;;CC;;;S-1-5-21-1379841381-2888069222-2292527902-2188833)(A;;CC;;;S-1-5-21-1379841381-2888069222-2292527902-2192381)(A;;CC;;;S-1-5-21-1379841381-2888069222-2292527902-2192392)(A;;CC;;;S-1-5-21-1379841381-2888069222-2292527902-2192393)(A;;CC;;;S-1-5-21-1379841381-2888069222-2292527902-2192394)(A;;CC;;;S-1-5-21-1379841381-2888069222-2292527902-2192395)(A;;CC;;;S-1-5-21-1379841381-2888069222-2292527902-2192396)"/>
  </protectedRanges>
  <mergeCells count="528">
    <mergeCell ref="F57:J57"/>
    <mergeCell ref="K57:N57"/>
    <mergeCell ref="O57:T57"/>
    <mergeCell ref="U57:V57"/>
    <mergeCell ref="W57:AG57"/>
    <mergeCell ref="AH57:AP57"/>
    <mergeCell ref="AC55:AD55"/>
    <mergeCell ref="AE55:AF55"/>
    <mergeCell ref="AG55:AH55"/>
    <mergeCell ref="AI55:AJ55"/>
    <mergeCell ref="AK55:AL55"/>
    <mergeCell ref="AM55:AN55"/>
    <mergeCell ref="AI54:AJ54"/>
    <mergeCell ref="AK54:AL54"/>
    <mergeCell ref="AM54:AN54"/>
    <mergeCell ref="AO54:AP54"/>
    <mergeCell ref="F55:G55"/>
    <mergeCell ref="I55:J55"/>
    <mergeCell ref="K55:L55"/>
    <mergeCell ref="N55:T55"/>
    <mergeCell ref="U55:V55"/>
    <mergeCell ref="W55:AB55"/>
    <mergeCell ref="AO55:AP55"/>
    <mergeCell ref="F54:G54"/>
    <mergeCell ref="I54:J54"/>
    <mergeCell ref="K54:L54"/>
    <mergeCell ref="N54:T54"/>
    <mergeCell ref="U54:V54"/>
    <mergeCell ref="W54:AB54"/>
    <mergeCell ref="AC54:AD54"/>
    <mergeCell ref="AE54:AF54"/>
    <mergeCell ref="AG54:AH54"/>
    <mergeCell ref="AI52:AJ52"/>
    <mergeCell ref="AK52:AL52"/>
    <mergeCell ref="AM52:AN52"/>
    <mergeCell ref="AO52:AP52"/>
    <mergeCell ref="F53:H53"/>
    <mergeCell ref="I53:J53"/>
    <mergeCell ref="K53:L53"/>
    <mergeCell ref="N53:T53"/>
    <mergeCell ref="U53:V53"/>
    <mergeCell ref="W53:AB53"/>
    <mergeCell ref="AO53:AP53"/>
    <mergeCell ref="AC53:AD53"/>
    <mergeCell ref="AE53:AF53"/>
    <mergeCell ref="AG53:AH53"/>
    <mergeCell ref="AI53:AJ53"/>
    <mergeCell ref="AK53:AL53"/>
    <mergeCell ref="AM53:AN53"/>
    <mergeCell ref="F52:G52"/>
    <mergeCell ref="I52:J52"/>
    <mergeCell ref="K52:L52"/>
    <mergeCell ref="N52:T52"/>
    <mergeCell ref="U52:V52"/>
    <mergeCell ref="W52:AB52"/>
    <mergeCell ref="AC52:AD52"/>
    <mergeCell ref="AE52:AF52"/>
    <mergeCell ref="AG52:AH52"/>
    <mergeCell ref="AI50:AJ50"/>
    <mergeCell ref="AK50:AL50"/>
    <mergeCell ref="AM50:AN50"/>
    <mergeCell ref="AO50:AP50"/>
    <mergeCell ref="F51:G51"/>
    <mergeCell ref="I51:J51"/>
    <mergeCell ref="K51:L51"/>
    <mergeCell ref="N51:T51"/>
    <mergeCell ref="U51:V51"/>
    <mergeCell ref="W51:AB51"/>
    <mergeCell ref="AO51:AP51"/>
    <mergeCell ref="AC51:AD51"/>
    <mergeCell ref="AE51:AF51"/>
    <mergeCell ref="AG51:AH51"/>
    <mergeCell ref="AI51:AJ51"/>
    <mergeCell ref="AK51:AL51"/>
    <mergeCell ref="AM51:AN51"/>
    <mergeCell ref="F50:G50"/>
    <mergeCell ref="I50:J50"/>
    <mergeCell ref="K50:L50"/>
    <mergeCell ref="N50:T50"/>
    <mergeCell ref="U50:V50"/>
    <mergeCell ref="W50:AB50"/>
    <mergeCell ref="AC50:AD50"/>
    <mergeCell ref="AE50:AF50"/>
    <mergeCell ref="AG50:AH50"/>
    <mergeCell ref="AI48:AJ48"/>
    <mergeCell ref="AK48:AL48"/>
    <mergeCell ref="AM48:AN48"/>
    <mergeCell ref="AO48:AP48"/>
    <mergeCell ref="F49:G49"/>
    <mergeCell ref="I49:J49"/>
    <mergeCell ref="K49:L49"/>
    <mergeCell ref="N49:T49"/>
    <mergeCell ref="U49:V49"/>
    <mergeCell ref="W49:AB49"/>
    <mergeCell ref="AO49:AP49"/>
    <mergeCell ref="AC49:AD49"/>
    <mergeCell ref="AE49:AF49"/>
    <mergeCell ref="AG49:AH49"/>
    <mergeCell ref="AI49:AJ49"/>
    <mergeCell ref="AK49:AL49"/>
    <mergeCell ref="AM49:AN49"/>
    <mergeCell ref="F48:G48"/>
    <mergeCell ref="I48:J48"/>
    <mergeCell ref="K48:L48"/>
    <mergeCell ref="N48:T48"/>
    <mergeCell ref="U48:V48"/>
    <mergeCell ref="W48:AB48"/>
    <mergeCell ref="AC48:AD48"/>
    <mergeCell ref="AE48:AF48"/>
    <mergeCell ref="AG48:AH48"/>
    <mergeCell ref="AI46:AJ46"/>
    <mergeCell ref="AK46:AL46"/>
    <mergeCell ref="AM46:AN46"/>
    <mergeCell ref="AO46:AP46"/>
    <mergeCell ref="F47:G47"/>
    <mergeCell ref="I47:J47"/>
    <mergeCell ref="K47:L47"/>
    <mergeCell ref="N47:T47"/>
    <mergeCell ref="U47:V47"/>
    <mergeCell ref="W47:AB47"/>
    <mergeCell ref="AO47:AP47"/>
    <mergeCell ref="AC47:AD47"/>
    <mergeCell ref="AE47:AF47"/>
    <mergeCell ref="AG47:AH47"/>
    <mergeCell ref="AI47:AJ47"/>
    <mergeCell ref="AK47:AL47"/>
    <mergeCell ref="AM47:AN47"/>
    <mergeCell ref="F46:G46"/>
    <mergeCell ref="I46:J46"/>
    <mergeCell ref="K46:L46"/>
    <mergeCell ref="N46:T46"/>
    <mergeCell ref="U46:V46"/>
    <mergeCell ref="W46:AB46"/>
    <mergeCell ref="AC46:AD46"/>
    <mergeCell ref="AE46:AF46"/>
    <mergeCell ref="AG46:AH46"/>
    <mergeCell ref="AI44:AJ44"/>
    <mergeCell ref="AK44:AL44"/>
    <mergeCell ref="AM44:AN44"/>
    <mergeCell ref="AO44:AP44"/>
    <mergeCell ref="F45:G45"/>
    <mergeCell ref="I45:J45"/>
    <mergeCell ref="K45:L45"/>
    <mergeCell ref="N45:T45"/>
    <mergeCell ref="U45:V45"/>
    <mergeCell ref="W45:AB45"/>
    <mergeCell ref="AO45:AP45"/>
    <mergeCell ref="AC45:AD45"/>
    <mergeCell ref="AE45:AF45"/>
    <mergeCell ref="AG45:AH45"/>
    <mergeCell ref="AI45:AJ45"/>
    <mergeCell ref="AK45:AL45"/>
    <mergeCell ref="AM45:AN45"/>
    <mergeCell ref="F44:G44"/>
    <mergeCell ref="I44:J44"/>
    <mergeCell ref="K44:L44"/>
    <mergeCell ref="N44:T44"/>
    <mergeCell ref="U44:V44"/>
    <mergeCell ref="W44:AB44"/>
    <mergeCell ref="AC44:AD44"/>
    <mergeCell ref="AE44:AF44"/>
    <mergeCell ref="AG44:AH44"/>
    <mergeCell ref="AI42:AJ42"/>
    <mergeCell ref="AK42:AL42"/>
    <mergeCell ref="AM42:AN42"/>
    <mergeCell ref="AO42:AP42"/>
    <mergeCell ref="F43:G43"/>
    <mergeCell ref="I43:J43"/>
    <mergeCell ref="K43:L43"/>
    <mergeCell ref="N43:T43"/>
    <mergeCell ref="U43:V43"/>
    <mergeCell ref="W43:AB43"/>
    <mergeCell ref="AO43:AP43"/>
    <mergeCell ref="AC43:AD43"/>
    <mergeCell ref="AE43:AF43"/>
    <mergeCell ref="AG43:AH43"/>
    <mergeCell ref="AI43:AJ43"/>
    <mergeCell ref="AK43:AL43"/>
    <mergeCell ref="AM43:AN43"/>
    <mergeCell ref="F42:G42"/>
    <mergeCell ref="I42:J42"/>
    <mergeCell ref="K42:L42"/>
    <mergeCell ref="N42:T42"/>
    <mergeCell ref="U42:V42"/>
    <mergeCell ref="W42:AB42"/>
    <mergeCell ref="AC42:AD42"/>
    <mergeCell ref="AE42:AF42"/>
    <mergeCell ref="AG42:AH42"/>
    <mergeCell ref="AI40:AJ40"/>
    <mergeCell ref="AK40:AL40"/>
    <mergeCell ref="AM40:AN40"/>
    <mergeCell ref="AO40:AP40"/>
    <mergeCell ref="F41:G41"/>
    <mergeCell ref="I41:J41"/>
    <mergeCell ref="K41:L41"/>
    <mergeCell ref="N41:T41"/>
    <mergeCell ref="U41:V41"/>
    <mergeCell ref="W41:AB41"/>
    <mergeCell ref="AO41:AP41"/>
    <mergeCell ref="AC41:AD41"/>
    <mergeCell ref="AE41:AF41"/>
    <mergeCell ref="AG41:AH41"/>
    <mergeCell ref="AI41:AJ41"/>
    <mergeCell ref="AK41:AL41"/>
    <mergeCell ref="AM41:AN41"/>
    <mergeCell ref="F40:G40"/>
    <mergeCell ref="I40:J40"/>
    <mergeCell ref="K40:L40"/>
    <mergeCell ref="N40:T40"/>
    <mergeCell ref="U40:V40"/>
    <mergeCell ref="W40:AB40"/>
    <mergeCell ref="AC40:AD40"/>
    <mergeCell ref="AE40:AF40"/>
    <mergeCell ref="AG40:AH40"/>
    <mergeCell ref="AI38:AJ38"/>
    <mergeCell ref="AK38:AL38"/>
    <mergeCell ref="AM38:AN38"/>
    <mergeCell ref="AO38:AP38"/>
    <mergeCell ref="F39:G39"/>
    <mergeCell ref="I39:J39"/>
    <mergeCell ref="K39:L39"/>
    <mergeCell ref="N39:T39"/>
    <mergeCell ref="U39:V39"/>
    <mergeCell ref="W39:AB39"/>
    <mergeCell ref="AO39:AP39"/>
    <mergeCell ref="AC39:AD39"/>
    <mergeCell ref="AE39:AF39"/>
    <mergeCell ref="AG39:AH39"/>
    <mergeCell ref="AI39:AJ39"/>
    <mergeCell ref="AK39:AL39"/>
    <mergeCell ref="AM39:AN39"/>
    <mergeCell ref="F38:G38"/>
    <mergeCell ref="I38:J38"/>
    <mergeCell ref="K38:L38"/>
    <mergeCell ref="N38:T38"/>
    <mergeCell ref="U38:V38"/>
    <mergeCell ref="W38:AB38"/>
    <mergeCell ref="AC38:AD38"/>
    <mergeCell ref="AE38:AF38"/>
    <mergeCell ref="AG38:AH38"/>
    <mergeCell ref="AI36:AJ36"/>
    <mergeCell ref="AK36:AL36"/>
    <mergeCell ref="AM36:AN36"/>
    <mergeCell ref="AO36:AP36"/>
    <mergeCell ref="F37:G37"/>
    <mergeCell ref="I37:J37"/>
    <mergeCell ref="K37:L37"/>
    <mergeCell ref="N37:T37"/>
    <mergeCell ref="U37:V37"/>
    <mergeCell ref="W37:AB37"/>
    <mergeCell ref="AO37:AP37"/>
    <mergeCell ref="AC37:AD37"/>
    <mergeCell ref="AE37:AF37"/>
    <mergeCell ref="AG37:AH37"/>
    <mergeCell ref="AI37:AJ37"/>
    <mergeCell ref="AK37:AL37"/>
    <mergeCell ref="AM37:AN37"/>
    <mergeCell ref="F36:G36"/>
    <mergeCell ref="I36:J36"/>
    <mergeCell ref="K36:L36"/>
    <mergeCell ref="N36:T36"/>
    <mergeCell ref="U36:V36"/>
    <mergeCell ref="W36:AB36"/>
    <mergeCell ref="AC36:AD36"/>
    <mergeCell ref="AE36:AF36"/>
    <mergeCell ref="AG36:AH36"/>
    <mergeCell ref="AI34:AJ34"/>
    <mergeCell ref="AK34:AL34"/>
    <mergeCell ref="AM34:AN34"/>
    <mergeCell ref="AO34:AP34"/>
    <mergeCell ref="F35:G35"/>
    <mergeCell ref="I35:J35"/>
    <mergeCell ref="K35:L35"/>
    <mergeCell ref="N35:T35"/>
    <mergeCell ref="U35:V35"/>
    <mergeCell ref="W35:AB35"/>
    <mergeCell ref="AO35:AP35"/>
    <mergeCell ref="AC35:AD35"/>
    <mergeCell ref="AE35:AF35"/>
    <mergeCell ref="AG35:AH35"/>
    <mergeCell ref="AI35:AJ35"/>
    <mergeCell ref="AK35:AL35"/>
    <mergeCell ref="AM35:AN35"/>
    <mergeCell ref="F34:G34"/>
    <mergeCell ref="I34:J34"/>
    <mergeCell ref="K34:L34"/>
    <mergeCell ref="N34:T34"/>
    <mergeCell ref="U34:V34"/>
    <mergeCell ref="W34:AB34"/>
    <mergeCell ref="AC34:AD34"/>
    <mergeCell ref="AE34:AF34"/>
    <mergeCell ref="AG34:AH34"/>
    <mergeCell ref="AI32:AJ32"/>
    <mergeCell ref="AK32:AL32"/>
    <mergeCell ref="AM32:AN32"/>
    <mergeCell ref="AO32:AP32"/>
    <mergeCell ref="F33:G33"/>
    <mergeCell ref="I33:J33"/>
    <mergeCell ref="K33:L33"/>
    <mergeCell ref="N33:T33"/>
    <mergeCell ref="U33:V33"/>
    <mergeCell ref="W33:AB33"/>
    <mergeCell ref="AO33:AP33"/>
    <mergeCell ref="AC33:AD33"/>
    <mergeCell ref="AE33:AF33"/>
    <mergeCell ref="AG33:AH33"/>
    <mergeCell ref="AI33:AJ33"/>
    <mergeCell ref="AK33:AL33"/>
    <mergeCell ref="AM33:AN33"/>
    <mergeCell ref="F32:G32"/>
    <mergeCell ref="I32:J32"/>
    <mergeCell ref="K32:L32"/>
    <mergeCell ref="N32:T32"/>
    <mergeCell ref="U32:V32"/>
    <mergeCell ref="W32:AB32"/>
    <mergeCell ref="AC32:AD32"/>
    <mergeCell ref="AE32:AF32"/>
    <mergeCell ref="AG32:AH32"/>
    <mergeCell ref="AK30:AL30"/>
    <mergeCell ref="AM30:AN30"/>
    <mergeCell ref="AO30:AP30"/>
    <mergeCell ref="F31:G31"/>
    <mergeCell ref="I31:J31"/>
    <mergeCell ref="K31:L31"/>
    <mergeCell ref="N31:T31"/>
    <mergeCell ref="U31:V31"/>
    <mergeCell ref="W31:AB31"/>
    <mergeCell ref="AO31:AP31"/>
    <mergeCell ref="AC31:AD31"/>
    <mergeCell ref="AE31:AF31"/>
    <mergeCell ref="AG31:AH31"/>
    <mergeCell ref="AI31:AJ31"/>
    <mergeCell ref="AK31:AL31"/>
    <mergeCell ref="AM31:AN31"/>
    <mergeCell ref="AK28:AL29"/>
    <mergeCell ref="AM28:AP28"/>
    <mergeCell ref="N29:R29"/>
    <mergeCell ref="S29:T29"/>
    <mergeCell ref="AC29:AD29"/>
    <mergeCell ref="AE29:AF29"/>
    <mergeCell ref="AG29:AH29"/>
    <mergeCell ref="AM29:AN29"/>
    <mergeCell ref="AO29:AP29"/>
    <mergeCell ref="O27:R27"/>
    <mergeCell ref="Y27:Z27"/>
    <mergeCell ref="AI27:AJ27"/>
    <mergeCell ref="F28:H29"/>
    <mergeCell ref="I28:L29"/>
    <mergeCell ref="M28:M30"/>
    <mergeCell ref="N28:T28"/>
    <mergeCell ref="U28:V30"/>
    <mergeCell ref="W28:AB29"/>
    <mergeCell ref="AC28:AH28"/>
    <mergeCell ref="AI28:AJ29"/>
    <mergeCell ref="F30:G30"/>
    <mergeCell ref="I30:J30"/>
    <mergeCell ref="K30:L30"/>
    <mergeCell ref="N30:Q30"/>
    <mergeCell ref="R30:S30"/>
    <mergeCell ref="W30:AB30"/>
    <mergeCell ref="AC30:AD30"/>
    <mergeCell ref="AE30:AF30"/>
    <mergeCell ref="AG30:AH30"/>
    <mergeCell ref="AI30:AJ30"/>
    <mergeCell ref="AM21:AO21"/>
    <mergeCell ref="O23:P26"/>
    <mergeCell ref="R23:Y23"/>
    <mergeCell ref="AB23:AI23"/>
    <mergeCell ref="S24:Y24"/>
    <mergeCell ref="AC24:AI24"/>
    <mergeCell ref="R25:Y25"/>
    <mergeCell ref="AB25:AI25"/>
    <mergeCell ref="R26:Y26"/>
    <mergeCell ref="AB26:AI26"/>
    <mergeCell ref="M21:N21"/>
    <mergeCell ref="O21:Q21"/>
    <mergeCell ref="R21:T21"/>
    <mergeCell ref="U21:W21"/>
    <mergeCell ref="X21:Z21"/>
    <mergeCell ref="AA21:AC21"/>
    <mergeCell ref="AD21:AF21"/>
    <mergeCell ref="AG21:AI21"/>
    <mergeCell ref="AJ21:AL21"/>
    <mergeCell ref="AD19:AF19"/>
    <mergeCell ref="AG19:AI19"/>
    <mergeCell ref="AJ19:AL19"/>
    <mergeCell ref="AM19:AO19"/>
    <mergeCell ref="M20:N20"/>
    <mergeCell ref="O20:Q20"/>
    <mergeCell ref="R20:T20"/>
    <mergeCell ref="U20:W20"/>
    <mergeCell ref="X20:Z20"/>
    <mergeCell ref="AA20:AC20"/>
    <mergeCell ref="AD20:AF20"/>
    <mergeCell ref="AG20:AI20"/>
    <mergeCell ref="AJ20:AL20"/>
    <mergeCell ref="AM20:AO20"/>
    <mergeCell ref="AO16:AP16"/>
    <mergeCell ref="F18:K26"/>
    <mergeCell ref="M18:N18"/>
    <mergeCell ref="O18:Q18"/>
    <mergeCell ref="R18:T18"/>
    <mergeCell ref="U18:W18"/>
    <mergeCell ref="X18:Z18"/>
    <mergeCell ref="AA18:AC18"/>
    <mergeCell ref="AD18:AF18"/>
    <mergeCell ref="AG18:AI18"/>
    <mergeCell ref="AC16:AD16"/>
    <mergeCell ref="AE16:AF16"/>
    <mergeCell ref="AG16:AH16"/>
    <mergeCell ref="AI16:AJ16"/>
    <mergeCell ref="AK16:AL16"/>
    <mergeCell ref="AM16:AN16"/>
    <mergeCell ref="AJ18:AL18"/>
    <mergeCell ref="AM18:AO18"/>
    <mergeCell ref="M19:N19"/>
    <mergeCell ref="O19:Q19"/>
    <mergeCell ref="R19:T19"/>
    <mergeCell ref="U19:W19"/>
    <mergeCell ref="X19:Z19"/>
    <mergeCell ref="AA19:AC19"/>
    <mergeCell ref="F16:H16"/>
    <mergeCell ref="I16:L16"/>
    <mergeCell ref="M16:P16"/>
    <mergeCell ref="Q16:R16"/>
    <mergeCell ref="S16:T16"/>
    <mergeCell ref="U16:V16"/>
    <mergeCell ref="W16:X16"/>
    <mergeCell ref="Y16:Z16"/>
    <mergeCell ref="AA16:AB16"/>
    <mergeCell ref="AN14:AP14"/>
    <mergeCell ref="F15:H15"/>
    <mergeCell ref="I15:L15"/>
    <mergeCell ref="M15:P15"/>
    <mergeCell ref="Q15:R15"/>
    <mergeCell ref="S15:T15"/>
    <mergeCell ref="U15:V15"/>
    <mergeCell ref="W15:X15"/>
    <mergeCell ref="Y15:Z15"/>
    <mergeCell ref="AA15:AB15"/>
    <mergeCell ref="AO15:AP15"/>
    <mergeCell ref="AC15:AD15"/>
    <mergeCell ref="AE15:AF15"/>
    <mergeCell ref="AG15:AH15"/>
    <mergeCell ref="AI15:AJ15"/>
    <mergeCell ref="AK15:AL15"/>
    <mergeCell ref="AM15:AN15"/>
    <mergeCell ref="F14:R14"/>
    <mergeCell ref="T14:V14"/>
    <mergeCell ref="X14:Z14"/>
    <mergeCell ref="AB14:AD14"/>
    <mergeCell ref="AF14:AH14"/>
    <mergeCell ref="AJ14:AL14"/>
    <mergeCell ref="T10:V11"/>
    <mergeCell ref="W10:AA11"/>
    <mergeCell ref="AB10:AC11"/>
    <mergeCell ref="AD10:AH11"/>
    <mergeCell ref="AP8:AP9"/>
    <mergeCell ref="AP6:AP7"/>
    <mergeCell ref="M8:N11"/>
    <mergeCell ref="O8:S11"/>
    <mergeCell ref="T8:V9"/>
    <mergeCell ref="W8:W9"/>
    <mergeCell ref="X8:Z9"/>
    <mergeCell ref="AA8:AC9"/>
    <mergeCell ref="AD8:AE9"/>
    <mergeCell ref="AF8:AG9"/>
    <mergeCell ref="AH8:AH9"/>
    <mergeCell ref="AH6:AH7"/>
    <mergeCell ref="AI6:AJ7"/>
    <mergeCell ref="AK6:AL7"/>
    <mergeCell ref="AM6:AM7"/>
    <mergeCell ref="AN6:AN7"/>
    <mergeCell ref="AO6:AO7"/>
    <mergeCell ref="N6:N7"/>
    <mergeCell ref="AM8:AM9"/>
    <mergeCell ref="AN10:AN11"/>
    <mergeCell ref="AO10:AO11"/>
    <mergeCell ref="AP10:AP11"/>
    <mergeCell ref="AI8:AJ9"/>
    <mergeCell ref="AH4:AH5"/>
    <mergeCell ref="AI4:AJ5"/>
    <mergeCell ref="AK4:AL5"/>
    <mergeCell ref="AM4:AM5"/>
    <mergeCell ref="AN4:AO5"/>
    <mergeCell ref="AI10:AJ11"/>
    <mergeCell ref="AK10:AL11"/>
    <mergeCell ref="AM10:AM11"/>
    <mergeCell ref="AN8:AN9"/>
    <mergeCell ref="AO8:AO9"/>
    <mergeCell ref="AK8:AL9"/>
    <mergeCell ref="AB4:AC7"/>
    <mergeCell ref="AD4:AD5"/>
    <mergeCell ref="AE4:AE7"/>
    <mergeCell ref="AF4:AG5"/>
    <mergeCell ref="AA6:AA7"/>
    <mergeCell ref="AD6:AD7"/>
    <mergeCell ref="AF6:AG7"/>
    <mergeCell ref="O6:O7"/>
    <mergeCell ref="U6:U7"/>
    <mergeCell ref="V6:V7"/>
    <mergeCell ref="Y6:Z7"/>
    <mergeCell ref="P4:S5"/>
    <mergeCell ref="P6:S7"/>
    <mergeCell ref="A1:D3"/>
    <mergeCell ref="M2:O3"/>
    <mergeCell ref="P2:P3"/>
    <mergeCell ref="Q2:Q3"/>
    <mergeCell ref="R2:T3"/>
    <mergeCell ref="U2:V3"/>
    <mergeCell ref="AN2:AO3"/>
    <mergeCell ref="AP2:AP3"/>
    <mergeCell ref="M4:M7"/>
    <mergeCell ref="N4:N5"/>
    <mergeCell ref="O4:O5"/>
    <mergeCell ref="T4:T7"/>
    <mergeCell ref="U4:U5"/>
    <mergeCell ref="V4:V5"/>
    <mergeCell ref="W4:X7"/>
    <mergeCell ref="W2:AE3"/>
    <mergeCell ref="AF2:AF3"/>
    <mergeCell ref="AG2:AH3"/>
    <mergeCell ref="AI2:AJ3"/>
    <mergeCell ref="AK2:AL3"/>
    <mergeCell ref="AM2:AM3"/>
    <mergeCell ref="AP4:AP5"/>
    <mergeCell ref="Y4:Z5"/>
    <mergeCell ref="AA4:AA5"/>
  </mergeCells>
  <phoneticPr fontId="62" type="noConversion"/>
  <conditionalFormatting sqref="AO8">
    <cfRule type="cellIs" dxfId="120" priority="129" operator="notEqual">
      <formula>$AC$30</formula>
    </cfRule>
  </conditionalFormatting>
  <conditionalFormatting sqref="AP8:AP9">
    <cfRule type="cellIs" dxfId="119" priority="128" operator="notEqual">
      <formula>$AG$30</formula>
    </cfRule>
  </conditionalFormatting>
  <conditionalFormatting sqref="AO10">
    <cfRule type="cellIs" dxfId="118" priority="127" operator="notEqual">
      <formula>$AC$55</formula>
    </cfRule>
  </conditionalFormatting>
  <conditionalFormatting sqref="AP10:AP12">
    <cfRule type="cellIs" dxfId="117" priority="126" operator="notEqual">
      <formula>$AG$55</formula>
    </cfRule>
  </conditionalFormatting>
  <conditionalFormatting sqref="I32:J40 I54:J55 I44:J48 I42:J42">
    <cfRule type="expression" dxfId="116" priority="125">
      <formula>M32&lt;&gt;VLOOKUP(I32,pour_data,5,FALSE)</formula>
    </cfRule>
  </conditionalFormatting>
  <conditionalFormatting sqref="U16:V16 Y16:Z16 AC16:AD16 AG16:AH16 AK16:AL16 AO16:AP16">
    <cfRule type="cellIs" dxfId="115" priority="124" operator="lessThan">
      <formula>1</formula>
    </cfRule>
  </conditionalFormatting>
  <conditionalFormatting sqref="P2">
    <cfRule type="cellIs" dxfId="114" priority="123" operator="notBetween">
      <formula>0</formula>
      <formula>20</formula>
    </cfRule>
  </conditionalFormatting>
  <conditionalFormatting sqref="W2">
    <cfRule type="expression" dxfId="113" priority="122">
      <formula>LEN($W$2) &gt; 50</formula>
    </cfRule>
  </conditionalFormatting>
  <conditionalFormatting sqref="AP2">
    <cfRule type="expression" dxfId="112" priority="121">
      <formula>LEN($AP$2)&gt;10</formula>
    </cfRule>
  </conditionalFormatting>
  <conditionalFormatting sqref="AG2">
    <cfRule type="expression" dxfId="111" priority="120">
      <formula>NOT(MOD(SUM(QUOTIENT(AG2,1000000)*7,MOD(QUOTIENT(AG2,100000),10)*6,MOD(QUOTIENT(AG2,10000),10)*5,MOD(QUOTIENT(AG2,1000),10)*4,MOD(QUOTIENT(AG2,100),10)*3,MOD(QUOTIENT(AG2,10),10)*2),10)=MOD(AG2,10))</formula>
    </cfRule>
  </conditionalFormatting>
  <conditionalFormatting sqref="AA8">
    <cfRule type="cellIs" dxfId="110" priority="119" operator="notBetween">
      <formula>0</formula>
      <formula>1000000000000000</formula>
    </cfRule>
  </conditionalFormatting>
  <conditionalFormatting sqref="AD4">
    <cfRule type="cellIs" dxfId="109" priority="118" operator="notBetween">
      <formula>0</formula>
      <formula>1</formula>
    </cfRule>
  </conditionalFormatting>
  <conditionalFormatting sqref="AK2">
    <cfRule type="cellIs" dxfId="108" priority="117" operator="notBetween">
      <formula>0</formula>
      <formula>15000</formula>
    </cfRule>
  </conditionalFormatting>
  <conditionalFormatting sqref="AC30:AF40 AC54:AH55 AO8:AP12 AK4 AC47:AH48 AC42:AF42 AC44:AF46">
    <cfRule type="cellIs" dxfId="107" priority="116" operator="notBetween">
      <formula>0</formula>
      <formula>35</formula>
    </cfRule>
  </conditionalFormatting>
  <conditionalFormatting sqref="AD10">
    <cfRule type="expression" dxfId="106" priority="115">
      <formula>LEN($AD$10)&gt;29</formula>
    </cfRule>
  </conditionalFormatting>
  <conditionalFormatting sqref="W10">
    <cfRule type="expression" dxfId="105" priority="114">
      <formula>LEN($W$10)&gt;29</formula>
    </cfRule>
  </conditionalFormatting>
  <conditionalFormatting sqref="W8">
    <cfRule type="expression" dxfId="104" priority="26">
      <formula>AND($W$8 = 1, $F$55 &lt;&gt;24)</formula>
    </cfRule>
    <cfRule type="cellIs" dxfId="103" priority="113" operator="notBetween">
      <formula>1</formula>
      <formula>2</formula>
    </cfRule>
  </conditionalFormatting>
  <conditionalFormatting sqref="Y6">
    <cfRule type="cellIs" dxfId="102" priority="112" operator="notBetween">
      <formula>0</formula>
      <formula>400000</formula>
    </cfRule>
  </conditionalFormatting>
  <conditionalFormatting sqref="H31:H48 H54:H55">
    <cfRule type="cellIs" dxfId="101" priority="111" operator="notBetween">
      <formula>"A"</formula>
      <formula>"B"</formula>
    </cfRule>
  </conditionalFormatting>
  <conditionalFormatting sqref="I32:J40 I54:J55 I44:J48 I42:J42">
    <cfRule type="cellIs" dxfId="100" priority="110" operator="notBetween">
      <formula>1</formula>
      <formula>9</formula>
    </cfRule>
  </conditionalFormatting>
  <conditionalFormatting sqref="K31:L40 K54:L55 K44:L48 K42:L42">
    <cfRule type="cellIs" dxfId="99" priority="109" operator="notBetween">
      <formula>0</formula>
      <formula>35000</formula>
    </cfRule>
  </conditionalFormatting>
  <conditionalFormatting sqref="R30:S30">
    <cfRule type="cellIs" dxfId="98" priority="108" operator="notBetween">
      <formula>0</formula>
      <formula>400000</formula>
    </cfRule>
  </conditionalFormatting>
  <conditionalFormatting sqref="AK30:AL48 AK54:AL55">
    <cfRule type="cellIs" dxfId="97" priority="107" operator="notBetween">
      <formula>6</formula>
      <formula>35</formula>
    </cfRule>
  </conditionalFormatting>
  <conditionalFormatting sqref="AM30:AP48 AM54:AP55">
    <cfRule type="cellIs" dxfId="96" priority="106" operator="notBetween">
      <formula>-100</formula>
      <formula>100</formula>
    </cfRule>
  </conditionalFormatting>
  <conditionalFormatting sqref="U31:V40 U54:V55 U44:V48 U42:V42">
    <cfRule type="cellIs" dxfId="95" priority="105" operator="notBetween">
      <formula>0</formula>
      <formula>36</formula>
    </cfRule>
  </conditionalFormatting>
  <conditionalFormatting sqref="N54:T55 N43:T48">
    <cfRule type="expression" dxfId="94" priority="104">
      <formula>LEN(N43) &gt;39</formula>
    </cfRule>
  </conditionalFormatting>
  <conditionalFormatting sqref="W54:AB55 W35:AB40 W30:AB32 W44:AB48 W42:AB42">
    <cfRule type="expression" dxfId="93" priority="103">
      <formula>LEN(W30) &gt;34</formula>
    </cfRule>
  </conditionalFormatting>
  <conditionalFormatting sqref="W33:AB33">
    <cfRule type="expression" dxfId="92" priority="102">
      <formula>LEN(W33) &gt;34</formula>
    </cfRule>
  </conditionalFormatting>
  <conditionalFormatting sqref="Y4">
    <cfRule type="cellIs" dxfId="91" priority="101" operator="notBetween">
      <formula>0</formula>
      <formula>400000</formula>
    </cfRule>
  </conditionalFormatting>
  <conditionalFormatting sqref="I31:J31">
    <cfRule type="cellIs" dxfId="90" priority="100" operator="notBetween">
      <formula>0</formula>
      <formula>35000</formula>
    </cfRule>
  </conditionalFormatting>
  <conditionalFormatting sqref="I49:J49">
    <cfRule type="expression" dxfId="89" priority="99">
      <formula>M49&lt;&gt;VLOOKUP(I49,pour_data,5,FALSE)</formula>
    </cfRule>
  </conditionalFormatting>
  <conditionalFormatting sqref="AC49:AH49">
    <cfRule type="cellIs" dxfId="88" priority="98" operator="notBetween">
      <formula>0</formula>
      <formula>35</formula>
    </cfRule>
  </conditionalFormatting>
  <conditionalFormatting sqref="H49">
    <cfRule type="cellIs" dxfId="87" priority="97" operator="notBetween">
      <formula>"A"</formula>
      <formula>"B"</formula>
    </cfRule>
  </conditionalFormatting>
  <conditionalFormatting sqref="I49:J49">
    <cfRule type="cellIs" dxfId="86" priority="96" operator="notBetween">
      <formula>1</formula>
      <formula>9</formula>
    </cfRule>
  </conditionalFormatting>
  <conditionalFormatting sqref="K49:L49">
    <cfRule type="cellIs" dxfId="85" priority="95" operator="notBetween">
      <formula>0</formula>
      <formula>35000</formula>
    </cfRule>
  </conditionalFormatting>
  <conditionalFormatting sqref="AK49:AL49">
    <cfRule type="cellIs" dxfId="84" priority="94" operator="notBetween">
      <formula>6</formula>
      <formula>35</formula>
    </cfRule>
  </conditionalFormatting>
  <conditionalFormatting sqref="AM49:AP49">
    <cfRule type="cellIs" dxfId="83" priority="93" operator="notBetween">
      <formula>-100</formula>
      <formula>100</formula>
    </cfRule>
  </conditionalFormatting>
  <conditionalFormatting sqref="U49:V49">
    <cfRule type="cellIs" dxfId="82" priority="92" operator="notBetween">
      <formula>0</formula>
      <formula>36</formula>
    </cfRule>
  </conditionalFormatting>
  <conditionalFormatting sqref="N49:T49">
    <cfRule type="expression" dxfId="81" priority="91">
      <formula>LEN(N49) &gt;39</formula>
    </cfRule>
  </conditionalFormatting>
  <conditionalFormatting sqref="W49:AB49">
    <cfRule type="expression" dxfId="80" priority="90">
      <formula>LEN(W49) &gt;34</formula>
    </cfRule>
  </conditionalFormatting>
  <conditionalFormatting sqref="AC50:AH50">
    <cfRule type="cellIs" dxfId="79" priority="88" operator="notBetween">
      <formula>0</formula>
      <formula>35</formula>
    </cfRule>
  </conditionalFormatting>
  <conditionalFormatting sqref="H50">
    <cfRule type="cellIs" dxfId="78" priority="87" operator="notBetween">
      <formula>"A"</formula>
      <formula>"B"</formula>
    </cfRule>
  </conditionalFormatting>
  <conditionalFormatting sqref="I50:J50">
    <cfRule type="cellIs" dxfId="77" priority="86" operator="notBetween">
      <formula>1</formula>
      <formula>9</formula>
    </cfRule>
  </conditionalFormatting>
  <conditionalFormatting sqref="K50:L50">
    <cfRule type="cellIs" dxfId="76" priority="85" operator="notBetween">
      <formula>0</formula>
      <formula>35000</formula>
    </cfRule>
  </conditionalFormatting>
  <conditionalFormatting sqref="AK50:AL50">
    <cfRule type="cellIs" dxfId="75" priority="84" operator="notBetween">
      <formula>6</formula>
      <formula>35</formula>
    </cfRule>
  </conditionalFormatting>
  <conditionalFormatting sqref="AM50:AP50">
    <cfRule type="cellIs" dxfId="74" priority="83" operator="notBetween">
      <formula>-100</formula>
      <formula>100</formula>
    </cfRule>
  </conditionalFormatting>
  <conditionalFormatting sqref="U50:V50">
    <cfRule type="cellIs" dxfId="73" priority="82" operator="notBetween">
      <formula>0</formula>
      <formula>36</formula>
    </cfRule>
  </conditionalFormatting>
  <conditionalFormatting sqref="N50:T50">
    <cfRule type="expression" dxfId="72" priority="81">
      <formula>LEN(N50) &gt;39</formula>
    </cfRule>
  </conditionalFormatting>
  <conditionalFormatting sqref="W50:AB50">
    <cfRule type="expression" dxfId="71" priority="80">
      <formula>LEN(W50) &gt;34</formula>
    </cfRule>
  </conditionalFormatting>
  <conditionalFormatting sqref="I50:J50">
    <cfRule type="expression" dxfId="70" priority="89">
      <formula>M50&lt;&gt;VLOOKUP(I50,pour_data,5,FALSE)</formula>
    </cfRule>
  </conditionalFormatting>
  <conditionalFormatting sqref="I51:J51">
    <cfRule type="expression" dxfId="69" priority="79">
      <formula>M51&lt;&gt;VLOOKUP(I51,pour_data,5,FALSE)</formula>
    </cfRule>
  </conditionalFormatting>
  <conditionalFormatting sqref="AC51:AH51">
    <cfRule type="cellIs" dxfId="68" priority="78" operator="notBetween">
      <formula>0</formula>
      <formula>35</formula>
    </cfRule>
  </conditionalFormatting>
  <conditionalFormatting sqref="H51">
    <cfRule type="cellIs" dxfId="67" priority="77" operator="notBetween">
      <formula>"A"</formula>
      <formula>"B"</formula>
    </cfRule>
  </conditionalFormatting>
  <conditionalFormatting sqref="I51:J51">
    <cfRule type="cellIs" dxfId="66" priority="76" operator="notBetween">
      <formula>1</formula>
      <formula>9</formula>
    </cfRule>
  </conditionalFormatting>
  <conditionalFormatting sqref="K51:L51">
    <cfRule type="cellIs" dxfId="65" priority="75" operator="notBetween">
      <formula>0</formula>
      <formula>35000</formula>
    </cfRule>
  </conditionalFormatting>
  <conditionalFormatting sqref="AK51:AL51">
    <cfRule type="cellIs" dxfId="64" priority="74" operator="notBetween">
      <formula>6</formula>
      <formula>35</formula>
    </cfRule>
  </conditionalFormatting>
  <conditionalFormatting sqref="AM51:AP51">
    <cfRule type="cellIs" dxfId="63" priority="73" operator="notBetween">
      <formula>-100</formula>
      <formula>100</formula>
    </cfRule>
  </conditionalFormatting>
  <conditionalFormatting sqref="U51:V51">
    <cfRule type="cellIs" dxfId="62" priority="72" operator="notBetween">
      <formula>0</formula>
      <formula>36</formula>
    </cfRule>
  </conditionalFormatting>
  <conditionalFormatting sqref="N51:T51">
    <cfRule type="expression" dxfId="61" priority="71">
      <formula>LEN(N51) &gt;39</formula>
    </cfRule>
  </conditionalFormatting>
  <conditionalFormatting sqref="W51:AB51">
    <cfRule type="expression" dxfId="60" priority="70">
      <formula>LEN(W51) &gt;34</formula>
    </cfRule>
  </conditionalFormatting>
  <conditionalFormatting sqref="I52:J52">
    <cfRule type="expression" dxfId="59" priority="69">
      <formula>M52&lt;&gt;VLOOKUP(I52,pour_data,5,FALSE)</formula>
    </cfRule>
  </conditionalFormatting>
  <conditionalFormatting sqref="AC52:AH52">
    <cfRule type="cellIs" dxfId="58" priority="68" operator="notBetween">
      <formula>0</formula>
      <formula>35</formula>
    </cfRule>
  </conditionalFormatting>
  <conditionalFormatting sqref="H52">
    <cfRule type="cellIs" dxfId="57" priority="67" operator="notBetween">
      <formula>"A"</formula>
      <formula>"B"</formula>
    </cfRule>
  </conditionalFormatting>
  <conditionalFormatting sqref="I52:J52">
    <cfRule type="cellIs" dxfId="56" priority="66" operator="notBetween">
      <formula>1</formula>
      <formula>9</formula>
    </cfRule>
  </conditionalFormatting>
  <conditionalFormatting sqref="K52:L52">
    <cfRule type="cellIs" dxfId="55" priority="65" operator="notBetween">
      <formula>0</formula>
      <formula>35000</formula>
    </cfRule>
  </conditionalFormatting>
  <conditionalFormatting sqref="AK52:AL52">
    <cfRule type="cellIs" dxfId="54" priority="64" operator="notBetween">
      <formula>6</formula>
      <formula>35</formula>
    </cfRule>
  </conditionalFormatting>
  <conditionalFormatting sqref="AM52:AP52">
    <cfRule type="cellIs" dxfId="53" priority="63" operator="notBetween">
      <formula>-100</formula>
      <formula>100</formula>
    </cfRule>
  </conditionalFormatting>
  <conditionalFormatting sqref="U52:V52">
    <cfRule type="cellIs" dxfId="52" priority="62" operator="notBetween">
      <formula>0</formula>
      <formula>36</formula>
    </cfRule>
  </conditionalFormatting>
  <conditionalFormatting sqref="N52:T52">
    <cfRule type="expression" dxfId="51" priority="61">
      <formula>LEN(N52) &gt;39</formula>
    </cfRule>
  </conditionalFormatting>
  <conditionalFormatting sqref="W52:AB52">
    <cfRule type="expression" dxfId="50" priority="60">
      <formula>LEN(W52) &gt;34</formula>
    </cfRule>
  </conditionalFormatting>
  <conditionalFormatting sqref="AF8">
    <cfRule type="cellIs" dxfId="49" priority="59" operator="notEqual">
      <formula>$K$57</formula>
    </cfRule>
  </conditionalFormatting>
  <conditionalFormatting sqref="AF4">
    <cfRule type="expression" dxfId="48" priority="139">
      <formula>(ABS($AF$4- $Y$4)+1000)/$Y$4 &gt; $AD$4</formula>
    </cfRule>
  </conditionalFormatting>
  <conditionalFormatting sqref="AF6">
    <cfRule type="expression" dxfId="47" priority="140">
      <formula>(ABS($AF$6- $Y$6)+1000)/$Y$6 &gt; $AD$6</formula>
    </cfRule>
  </conditionalFormatting>
  <conditionalFormatting sqref="AI54:AJ55 AI30:AJ52">
    <cfRule type="cellIs" dxfId="46" priority="58" operator="notBetween">
      <formula>0</formula>
      <formula>6.5</formula>
    </cfRule>
  </conditionalFormatting>
  <conditionalFormatting sqref="H2:H11 M54:M55 O4 O6 M31:M40 M44:M52 M42 O20:AO20">
    <cfRule type="cellIs" dxfId="45" priority="57" operator="equal">
      <formula>$H$11</formula>
    </cfRule>
    <cfRule type="cellIs" dxfId="44" priority="130" operator="equal">
      <formula>$H$7</formula>
    </cfRule>
    <cfRule type="cellIs" dxfId="43" priority="131" operator="equal">
      <formula>$H$10</formula>
    </cfRule>
    <cfRule type="cellIs" dxfId="42" priority="132" operator="equal">
      <formula>$H$9</formula>
    </cfRule>
    <cfRule type="cellIs" dxfId="41" priority="133" operator="equal">
      <formula>$H$8</formula>
    </cfRule>
    <cfRule type="cellIs" dxfId="40" priority="134" operator="equal">
      <formula>$H$5</formula>
    </cfRule>
    <cfRule type="cellIs" dxfId="39" priority="135" operator="equal">
      <formula>$H$4</formula>
    </cfRule>
    <cfRule type="cellIs" dxfId="38" priority="136" operator="equal">
      <formula>$H$6</formula>
    </cfRule>
    <cfRule type="cellIs" dxfId="37" priority="137" operator="equal">
      <formula>$H$3</formula>
    </cfRule>
    <cfRule type="cellIs" dxfId="36" priority="138" operator="equal">
      <formula>$H$2</formula>
    </cfRule>
  </conditionalFormatting>
  <conditionalFormatting sqref="I43:J43">
    <cfRule type="expression" dxfId="35" priority="47">
      <formula>M43&lt;&gt;VLOOKUP(I43,pour_data,5,FALSE)</formula>
    </cfRule>
  </conditionalFormatting>
  <conditionalFormatting sqref="AC43:AF43">
    <cfRule type="cellIs" dxfId="34" priority="46" operator="notBetween">
      <formula>0</formula>
      <formula>35</formula>
    </cfRule>
  </conditionalFormatting>
  <conditionalFormatting sqref="I43:J43">
    <cfRule type="cellIs" dxfId="33" priority="45" operator="notBetween">
      <formula>1</formula>
      <formula>9</formula>
    </cfRule>
  </conditionalFormatting>
  <conditionalFormatting sqref="K43:L43">
    <cfRule type="cellIs" dxfId="32" priority="44" operator="notBetween">
      <formula>0</formula>
      <formula>35000</formula>
    </cfRule>
  </conditionalFormatting>
  <conditionalFormatting sqref="U43:V43">
    <cfRule type="cellIs" dxfId="31" priority="43" operator="notBetween">
      <formula>0</formula>
      <formula>36</formula>
    </cfRule>
  </conditionalFormatting>
  <conditionalFormatting sqref="W43:AB43">
    <cfRule type="expression" dxfId="30" priority="42">
      <formula>LEN(W43) &gt;34</formula>
    </cfRule>
  </conditionalFormatting>
  <conditionalFormatting sqref="I41:J41">
    <cfRule type="expression" dxfId="29" priority="32">
      <formula>M41&lt;&gt;VLOOKUP(I41,pour_data,5,FALSE)</formula>
    </cfRule>
  </conditionalFormatting>
  <conditionalFormatting sqref="AC41:AF41">
    <cfRule type="cellIs" dxfId="28" priority="31" operator="notBetween">
      <formula>0</formula>
      <formula>35</formula>
    </cfRule>
  </conditionalFormatting>
  <conditionalFormatting sqref="I41:J41">
    <cfRule type="cellIs" dxfId="27" priority="30" operator="notBetween">
      <formula>1</formula>
      <formula>9</formula>
    </cfRule>
  </conditionalFormatting>
  <conditionalFormatting sqref="K41:L41">
    <cfRule type="cellIs" dxfId="26" priority="29" operator="notBetween">
      <formula>0</formula>
      <formula>35000</formula>
    </cfRule>
  </conditionalFormatting>
  <conditionalFormatting sqref="U41:V41">
    <cfRule type="cellIs" dxfId="25" priority="28" operator="notBetween">
      <formula>0</formula>
      <formula>36</formula>
    </cfRule>
  </conditionalFormatting>
  <conditionalFormatting sqref="W41:AB41">
    <cfRule type="expression" dxfId="24" priority="27">
      <formula>LEN(W41) &gt;34</formula>
    </cfRule>
  </conditionalFormatting>
  <conditionalFormatting sqref="AC24:AI24">
    <cfRule type="expression" dxfId="23" priority="25">
      <formula>$R$2&gt;$AJ$23</formula>
    </cfRule>
  </conditionalFormatting>
  <conditionalFormatting sqref="S24:Y24">
    <cfRule type="expression" dxfId="22" priority="24">
      <formula>$R$2&gt;$Z$23</formula>
    </cfRule>
  </conditionalFormatting>
  <conditionalFormatting sqref="N31:T42">
    <cfRule type="expression" dxfId="21" priority="23">
      <formula>LEN(N31) &gt;39</formula>
    </cfRule>
  </conditionalFormatting>
  <conditionalFormatting sqref="AG30:AH46">
    <cfRule type="cellIs" dxfId="20" priority="22" operator="notBetween">
      <formula>0</formula>
      <formula>35</formula>
    </cfRule>
  </conditionalFormatting>
  <conditionalFormatting sqref="M43 M41">
    <cfRule type="cellIs" dxfId="19" priority="718" operator="equal">
      <formula>$H$7</formula>
    </cfRule>
    <cfRule type="cellIs" dxfId="18" priority="719" operator="equal">
      <formula>$H$10</formula>
    </cfRule>
    <cfRule type="cellIs" dxfId="17" priority="720" operator="equal">
      <formula>$H$9</formula>
    </cfRule>
    <cfRule type="cellIs" dxfId="16" priority="721" operator="equal">
      <formula>$H$8</formula>
    </cfRule>
    <cfRule type="cellIs" dxfId="15" priority="722" operator="equal">
      <formula>$H$5</formula>
    </cfRule>
    <cfRule type="cellIs" dxfId="14" priority="723" operator="equal">
      <formula>$H$4</formula>
    </cfRule>
    <cfRule type="cellIs" dxfId="13" priority="724" operator="equal">
      <formula>$H$6</formula>
    </cfRule>
    <cfRule type="cellIs" dxfId="12" priority="725" operator="equal">
      <formula>$H$3</formula>
    </cfRule>
    <cfRule type="cellIs" dxfId="11" priority="726" operator="equal">
      <formula>$H$2</formula>
    </cfRule>
  </conditionalFormatting>
  <conditionalFormatting sqref="H12">
    <cfRule type="cellIs" dxfId="10" priority="1" operator="equal">
      <formula>$H$12</formula>
    </cfRule>
    <cfRule type="cellIs" dxfId="9" priority="2" operator="equal">
      <formula>$H$11</formula>
    </cfRule>
    <cfRule type="cellIs" dxfId="8" priority="3" operator="equal">
      <formula>$H$7</formula>
    </cfRule>
    <cfRule type="cellIs" dxfId="7" priority="4" operator="equal">
      <formula>$H$10</formula>
    </cfRule>
    <cfRule type="cellIs" dxfId="6" priority="5" operator="equal">
      <formula>$H$9</formula>
    </cfRule>
    <cfRule type="cellIs" dxfId="5" priority="6" operator="equal">
      <formula>$H$8</formula>
    </cfRule>
    <cfRule type="cellIs" dxfId="4" priority="7" operator="equal">
      <formula>$H$5</formula>
    </cfRule>
    <cfRule type="cellIs" dxfId="3" priority="8" operator="equal">
      <formula>$H$4</formula>
    </cfRule>
    <cfRule type="cellIs" dxfId="2" priority="9" operator="equal">
      <formula>$H$6</formula>
    </cfRule>
    <cfRule type="cellIs" dxfId="1" priority="10" operator="equal">
      <formula>$H$3</formula>
    </cfRule>
    <cfRule type="cellIs" dxfId="0" priority="11" operator="equal">
      <formula>$H$2</formula>
    </cfRule>
  </conditionalFormatting>
  <dataValidations disablePrompts="1" count="29">
    <dataValidation type="list" errorStyle="information" allowBlank="1" showInputMessage="1" showErrorMessage="1" errorTitle="Invalid Loader" error="Loader designations of A and B" prompt="Loader designations of A and B." sqref="H31:H52 H54:H55" xr:uid="{00000000-0002-0000-0400-000000000000}">
      <formula1>LoaderList</formula1>
    </dataValidation>
    <dataValidation errorStyle="information" operator="lessThan" allowBlank="1" errorTitle="Text Field Too Long" error="The comment should be limited to 35 characters." prompt="The comment should be limited to 35 characters." sqref="W30:AB30" xr:uid="{00000000-0002-0000-0400-000001000000}"/>
    <dataValidation type="list" allowBlank="1" showInputMessage="1" showErrorMessage="1" errorTitle="Invalid Hold" error="The hold number must be between 1 and 9" promptTitle="Select from list" prompt="The hold number must be between 1 and 9" sqref="I31:J31" xr:uid="{00000000-0002-0000-0400-000002000000}">
      <formula1>"1,2,3,4,5,6,7,8,9"</formula1>
    </dataValidation>
    <dataValidation type="whole" errorStyle="information" allowBlank="1" showInputMessage="1" showErrorMessage="1" errorTitle="Nomination number to long" error="The nomination number should be no more than 20 digits." prompt="The nomination number should be no more than 20 digits." sqref="AA8" xr:uid="{00000000-0002-0000-0400-000003000000}">
      <formula1>0</formula1>
      <formula2>1000000000000000</formula2>
    </dataValidation>
    <dataValidation type="whole" errorStyle="information" allowBlank="1" showInputMessage="1" showErrorMessage="1" errorTitle="Invalid target" error="The target should be between 0 and 400,000." prompt="The target should be between 0 and 400,000." sqref="Y4 Y6" xr:uid="{00000000-0002-0000-0400-000004000000}">
      <formula1>0</formula1>
      <formula2>400000</formula2>
    </dataValidation>
    <dataValidation type="decimal" errorStyle="information" allowBlank="1" showInputMessage="1" showErrorMessage="1" errorTitle="Number Out Of Range" error="Ballast Pumping Rate should be between 0 and 15,000" prompt="Ballast Pumping Rate should be between 0 and 15,000." sqref="AK2" xr:uid="{00000000-0002-0000-0400-000005000000}">
      <formula1>0</formula1>
      <formula2>15000</formula2>
    </dataValidation>
    <dataValidation type="textLength" errorStyle="information" operator="lessThan" allowBlank="1" showInputMessage="1" showErrorMessage="1" errorTitle="Text Field Too Long" error="Vessel Name should be less than 50 characters" prompt="Vessel Name should be less than 50 characters" sqref="W2" xr:uid="{00000000-0002-0000-0400-000006000000}">
      <formula1>50</formula1>
    </dataValidation>
    <dataValidation type="list" errorStyle="information" allowBlank="1" showInputMessage="1" showErrorMessage="1" errorTitle="Select From List" error="Versions are whole numbers 1 to 20" promptTitle="Select From List" prompt="Versions are whole numbers 1 to 20" sqref="P2" xr:uid="{00000000-0002-0000-0400-000007000000}">
      <formula1>"1,2,3,4,5,6,7,8,9,10,11,12,13,14,15,16,17,18,19,20"</formula1>
    </dataValidation>
    <dataValidation type="list" allowBlank="1" showInputMessage="1" showErrorMessage="1" sqref="M31:M55" xr:uid="{00000000-0002-0000-0400-000008000000}">
      <formula1>grade_filter</formula1>
    </dataValidation>
    <dataValidation type="decimal" errorStyle="information" allowBlank="1" showInputMessage="1" showErrorMessage="1" errorTitle="Number Out Of Range" error="Draft should be between 5.50 and 35.00" prompt="Draft should be between 5.50 and 35.00" sqref="AC54:AH55 AC30:AH52 AO8:AP12 AK4" xr:uid="{00000000-0002-0000-0400-000009000000}">
      <formula1>5.5</formula1>
      <formula2>35</formula2>
    </dataValidation>
    <dataValidation type="custom" allowBlank="1" showInputMessage="1" showErrorMessage="1" errorTitle="Invalid IMO number" error="The IMO check digit must be valid." promptTitle="Please Enter ship's IMO number" prompt="Without the IMO prefix." sqref="AG2" xr:uid="{00000000-0002-0000-0400-00000A000000}">
      <formula1>MOD(SUM(QUOTIENT(AG2,1000000)*7,MOD(QUOTIENT(AG2,100000),10)*6,MOD(QUOTIENT(AG2,10000),10)*5,MOD(QUOTIENT(AG2,1000),10)*4,MOD(QUOTIENT(AG2,100),10)*3,MOD(QUOTIENT(AG2,10),10)*2),10)=MOD(AG2,10)</formula1>
    </dataValidation>
    <dataValidation type="textLength" errorStyle="information" operator="lessThan" allowBlank="1" showInputMessage="1" showErrorMessage="1" errorTitle="Text Field Too Long" error="The comment should be limited to 35 characters." prompt="The comment should be limited to 35 characters." sqref="W54:AB55 W31:AB52" xr:uid="{00000000-0002-0000-0400-00000B000000}">
      <formula1>35</formula1>
    </dataValidation>
    <dataValidation type="textLength" errorStyle="information" operator="lessThan" allowBlank="1" showInputMessage="1" showErrorMessage="1" errorTitle="Text Field Too Long" error="The Ballast Operation description should be less than 40 characters." prompt="The Ballast Operation description should be less than 40 characters." sqref="N54:T55 N31:T52" xr:uid="{00000000-0002-0000-0400-00000C000000}">
      <formula1>40</formula1>
    </dataValidation>
    <dataValidation type="whole" errorStyle="information" allowBlank="1" showInputMessage="1" showErrorMessage="1" errorTitle="Invalid ballast quantity" error="The ballast should be between 0 and 400,000." prompt="The ballast should be between 0 and 400,000." sqref="R30:S30" xr:uid="{00000000-0002-0000-0400-00000D000000}">
      <formula1>0</formula1>
      <formula2>400000</formula2>
    </dataValidation>
    <dataValidation type="textLength" errorStyle="information" operator="lessThan" allowBlank="1" showInputMessage="1" showErrorMessage="1" errorTitle="Text Field Too Long" error="Discharge Port must be less than 30 characters" prompt="Discharge Port must be less than 30 characters" sqref="W10" xr:uid="{00000000-0002-0000-0400-00000E000000}">
      <formula1>30</formula1>
    </dataValidation>
    <dataValidation type="textLength" errorStyle="information" operator="lessThan" allowBlank="1" showInputMessage="1" showErrorMessage="1" errorTitle="Text Field Too Long" error="Last Cargo must be less than 30 characters" prompt="Last Cargo must be less than 30 characters" sqref="AD10" xr:uid="{00000000-0002-0000-0400-00000F000000}">
      <formula1>30</formula1>
    </dataValidation>
    <dataValidation type="textLength" errorStyle="information" operator="lessThan" allowBlank="1" showInputMessage="1" showErrorMessage="1" errorTitle="Text Field Too Long" error="Voyage number should be no more than 10 characters" prompt="Voyage number should be no more than 10 characters" sqref="AP2" xr:uid="{00000000-0002-0000-0400-000010000000}">
      <formula1>11</formula1>
    </dataValidation>
    <dataValidation type="decimal" allowBlank="1" showInputMessage="1" showErrorMessage="1" errorTitle="Contract tollerance not valid" error="The contract tollerance should be positive and less than 100%." sqref="AD4" xr:uid="{00000000-0002-0000-0400-000011000000}">
      <formula1>0</formula1>
      <formula2>1</formula2>
    </dataValidation>
    <dataValidation type="list" allowBlank="1" showInputMessage="1" showErrorMessage="1" sqref="F16:H16" xr:uid="{00000000-0002-0000-0400-000012000000}">
      <formula1>berth_labels</formula1>
    </dataValidation>
    <dataValidation type="whole" errorStyle="information" allowBlank="1" showInputMessage="1" showErrorMessage="1" errorTitle="Tonnes out of range" error="Each pour is limited to between 0 and 60,000" prompt="Each pour is limited to between 0 and 60,000." sqref="K54:L55 K31:L52" xr:uid="{00000000-0002-0000-0400-000013000000}">
      <formula1>0</formula1>
      <formula2>60000</formula2>
    </dataValidation>
    <dataValidation type="decimal" errorStyle="information" allowBlank="1" showInputMessage="1" showErrorMessage="1" errorTitle="Invalid Duration" error="The operation time needs to between 0 and 36" prompt="The operation time needs to between 0 and 36" sqref="U54:V55 U31:V52" xr:uid="{00000000-0002-0000-0400-000014000000}">
      <formula1>0</formula1>
      <formula2>36</formula2>
    </dataValidation>
    <dataValidation type="decimal" errorStyle="information" allowBlank="1" showInputMessage="1" showErrorMessage="1" errorTitle="Invalid Percentage" error="The percentage needs to be between -100 and 100" prompt="The percentage needs to be between -100 and 100" sqref="AM54:AP55 AM30:AP52" xr:uid="{00000000-0002-0000-0400-000015000000}">
      <formula1>-100</formula1>
      <formula2>100</formula2>
    </dataValidation>
    <dataValidation type="decimal" errorStyle="information" allowBlank="1" showInputMessage="1" showErrorMessage="1" errorTitle="Invalid Air Draft" error="The Airdraft need to be between 6 and 35" prompt="The Airdraft need to be between 6 and 35" sqref="AK54:AL55 AK30:AL52" xr:uid="{00000000-0002-0000-0400-000016000000}">
      <formula1>6</formula1>
      <formula2>35</formula2>
    </dataValidation>
    <dataValidation type="list" allowBlank="1" showInputMessage="1" showErrorMessage="1" errorTitle="Invalid Hold" error="The hold number must be between 1 and 9" sqref="I54:J55 I32:J52" xr:uid="{00000000-0002-0000-0400-000017000000}">
      <formula1>"1,2,3,4,5,6,7,8,9"</formula1>
    </dataValidation>
    <dataValidation type="list" allowBlank="1" showInputMessage="1" showErrorMessage="1" sqref="W8" xr:uid="{00000000-0002-0000-0400-000018000000}">
      <formula1>"1,2"</formula1>
    </dataValidation>
    <dataValidation type="whole" errorStyle="information" allowBlank="1" showInputMessage="1" showErrorMessage="1" errorTitle="Invalid Pour Number" error="Pour numbers must be non decreasing integers" sqref="F54:F55 F31:F52" xr:uid="{00000000-0002-0000-0400-000019000000}">
      <formula1>1</formula1>
      <formula2>22</formula2>
    </dataValidation>
    <dataValidation type="list" allowBlank="1" showInputMessage="1" showErrorMessage="1" sqref="S29" xr:uid="{00000000-0002-0000-0400-00001A000000}">
      <formula1>"YES,NO"</formula1>
    </dataValidation>
    <dataValidation type="list" allowBlank="1" showInputMessage="1" showErrorMessage="1" sqref="I53:J53" xr:uid="{00000000-0002-0000-0400-00001B000000}">
      <formula1>"1,2,3,4,5,6,7,8,9"</formula1>
    </dataValidation>
    <dataValidation type="list" allowBlank="1" showInputMessage="1" showErrorMessage="1" sqref="O4:O7" xr:uid="{00000000-0002-0000-0400-00001C000000}">
      <formula1>product_grades</formula1>
    </dataValidation>
  </dataValidations>
  <pageMargins left="0.39370078740157483" right="0.39370078740157483" top="0.27559055118110237" bottom="0.27559055118110237" header="0" footer="0"/>
  <pageSetup paperSize="9" scale="62" orientation="landscape" horizontalDpi="300" verticalDpi="300" r:id="rId1"/>
  <drawing r:id="rId2"/>
  <picture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6b7082a705340d39c88772431be04e7 xmlns="6f9e3dd1-7799-4c52-8059-acb42b0548bb">
      <Terms xmlns="http://schemas.microsoft.com/office/infopath/2007/PartnerControls">
        <TermInfo xmlns="http://schemas.microsoft.com/office/infopath/2007/PartnerControls">
          <TermName xmlns="http://schemas.microsoft.com/office/infopath/2007/PartnerControls">Not a Record</TermName>
          <TermId xmlns="http://schemas.microsoft.com/office/infopath/2007/PartnerControls">ee32b18e-6a91-429f-a5d2-d5e99d008e4e</TermId>
        </TermInfo>
      </Terms>
    </l6b7082a705340d39c88772431be04e7>
    <TaxCatchAll xmlns="6f9e3dd1-7799-4c52-8059-acb42b0548bb" xsi:nil="true"/>
    <_Owner xmlns="6f9e3dd1-7799-4c52-8059-acb42b0548bb">
      <UserInfo>
        <DisplayName/>
        <AccountId xsi:nil="true"/>
        <AccountType/>
      </UserInfo>
    </_Owner>
    <n996b7e7f9c446cd85401ba7f486944c xmlns="6f9e3dd1-7799-4c52-8059-acb42b0548bb">
      <Terms xmlns="http://schemas.microsoft.com/office/infopath/2007/PartnerControls">
        <TermInfo xmlns="http://schemas.microsoft.com/office/infopath/2007/PartnerControls">
          <TermName xmlns="http://schemas.microsoft.com/office/infopath/2007/PartnerControls">Non Sensitive</TermName>
          <TermId xmlns="http://schemas.microsoft.com/office/infopath/2007/PartnerControls">e39e3239-d95d-46e1-8571-ee437794cbcc</TermId>
        </TermInfo>
      </Terms>
    </n996b7e7f9c446cd85401ba7f486944c>
    <_dlc_DocId xmlns="20dfdf4e-3b97-4aa8-8917-f6460a954641">7TDVW7THNNPX-670368573-450234</_dlc_DocId>
    <_dlc_DocIdUrl xmlns="20dfdf4e-3b97-4aa8-8917-f6460a954641">
      <Url>https://spo.bhpbilliton.com/sites/GRPTECHROCPORTALP/_layouts/15/DocIdRedir.aspx?ID=7TDVW7THNNPX-670368573-450234</Url>
      <Description>7TDVW7THNNPX-670368573-450234</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BHPBilliton_Document" ma:contentTypeID="0x0101002915500F6D496544BD02FAD46ED07E40000112721DCB720148A19FFD110C58FF96" ma:contentTypeVersion="4" ma:contentTypeDescription="BHP Billiton Document Content Type" ma:contentTypeScope="" ma:versionID="d4701bde43a4555bac9dda600e3aa4f0">
  <xsd:schema xmlns:xsd="http://www.w3.org/2001/XMLSchema" xmlns:xs="http://www.w3.org/2001/XMLSchema" xmlns:p="http://schemas.microsoft.com/office/2006/metadata/properties" xmlns:ns2="6f9e3dd1-7799-4c52-8059-acb42b0548bb" xmlns:ns3="20dfdf4e-3b97-4aa8-8917-f6460a954641" targetNamespace="http://schemas.microsoft.com/office/2006/metadata/properties" ma:root="true" ma:fieldsID="7be7087d223bd34556347fc4d2c26d5b" ns2:_="" ns3:_="">
    <xsd:import namespace="6f9e3dd1-7799-4c52-8059-acb42b0548bb"/>
    <xsd:import namespace="20dfdf4e-3b97-4aa8-8917-f6460a954641"/>
    <xsd:element name="properties">
      <xsd:complexType>
        <xsd:sequence>
          <xsd:element name="documentManagement">
            <xsd:complexType>
              <xsd:all>
                <xsd:element ref="ns2:_Owner" minOccurs="0"/>
                <xsd:element ref="ns2:l6b7082a705340d39c88772431be04e7" minOccurs="0"/>
                <xsd:element ref="ns2:TaxCatchAll" minOccurs="0"/>
                <xsd:element ref="ns2:TaxCatchAllLabel" minOccurs="0"/>
                <xsd:element ref="ns2:n996b7e7f9c446cd85401ba7f486944c"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9e3dd1-7799-4c52-8059-acb42b0548bb" elementFormDefault="qualified">
    <xsd:import namespace="http://schemas.microsoft.com/office/2006/documentManagement/types"/>
    <xsd:import namespace="http://schemas.microsoft.com/office/infopath/2007/PartnerControls"/>
    <xsd:element name="_Owner" ma:index="8" nillable="true" ma:displayName="Owner" ma:description="Primary person responsible for knowledge and background of the content – equivalent to Author, Custodian or Key Contact." ma:list="UserInfo" ma:SharePointGroup="0" ma:internalName="_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6b7082a705340d39c88772431be04e7" ma:index="9" ma:taxonomy="true" ma:internalName="l6b7082a705340d39c88772431be04e7" ma:taxonomyFieldName="_RecordType" ma:displayName="Record Type" ma:default="1;#Not a Record|ee32b18e-6a91-429f-a5d2-d5e99d008e4e" ma:fieldId="{56b7082a-7053-40d3-9c88-772431be04e7}" ma:sspId="235b49e5-be0d-45c8-8465-c15df59f99f8" ma:termSetId="bc17e9e2-992f-46f2-b9a7-0288e0b85eb7"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bbf5ea6f-4988-44ff-88db-fe57fb0d3fbc}" ma:internalName="TaxCatchAll" ma:showField="CatchAllData" ma:web="20dfdf4e-3b97-4aa8-8917-f6460a954641">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bbf5ea6f-4988-44ff-88db-fe57fb0d3fbc}" ma:internalName="TaxCatchAllLabel" ma:readOnly="true" ma:showField="CatchAllDataLabel" ma:web="20dfdf4e-3b97-4aa8-8917-f6460a954641">
      <xsd:complexType>
        <xsd:complexContent>
          <xsd:extension base="dms:MultiChoiceLookup">
            <xsd:sequence>
              <xsd:element name="Value" type="dms:Lookup" maxOccurs="unbounded" minOccurs="0" nillable="true"/>
            </xsd:sequence>
          </xsd:extension>
        </xsd:complexContent>
      </xsd:complexType>
    </xsd:element>
    <xsd:element name="n996b7e7f9c446cd85401ba7f486944c" ma:index="13" ma:taxonomy="true" ma:internalName="n996b7e7f9c446cd85401ba7f486944c" ma:taxonomyFieldName="_Sensitivity" ma:displayName="Sensitivity" ma:default="2;#Non Sensitive|e39e3239-d95d-46e1-8571-ee437794cbcc" ma:fieldId="{7996b7e7-f9c4-46cd-8540-1ba7f486944c}" ma:sspId="235b49e5-be0d-45c8-8465-c15df59f99f8" ma:termSetId="106d81ea-bf6c-4b52-8f2d-a21b86fa09e0"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0dfdf4e-3b97-4aa8-8917-f6460a954641" elementFormDefault="qualified">
    <xsd:import namespace="http://schemas.microsoft.com/office/2006/documentManagement/types"/>
    <xsd:import namespace="http://schemas.microsoft.com/office/infopath/2007/PartnerControls"/>
    <xsd:element name="_dlc_DocId" ma:index="15" nillable="true" ma:displayName="Document ID Value" ma:description="The value of the document ID assigned to this item." ma:internalName="_dlc_DocId" ma:readOnly="true">
      <xsd:simpleType>
        <xsd:restriction base="dms:Text"/>
      </xsd:simpleType>
    </xsd:element>
    <xsd:element name="_dlc_DocIdUrl" ma:index="1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7"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235b49e5-be0d-45c8-8465-c15df59f99f8" ContentTypeId="0x0101002915500F6D496544BD02FAD46ED07E40" PreviousValue="false"/>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2A7242F-2C11-45D7-A460-88539B3294A0}">
  <ds:schemaRefs>
    <ds:schemaRef ds:uri="http://schemas.microsoft.com/sharepoint/v3/contenttype/forms"/>
  </ds:schemaRefs>
</ds:datastoreItem>
</file>

<file path=customXml/itemProps2.xml><?xml version="1.0" encoding="utf-8"?>
<ds:datastoreItem xmlns:ds="http://schemas.openxmlformats.org/officeDocument/2006/customXml" ds:itemID="{B554B56B-DE25-4FF0-A229-AB3A8995232E}">
  <ds:schemaRefs>
    <ds:schemaRef ds:uri="http://schemas.microsoft.com/office/2006/documentManagement/types"/>
    <ds:schemaRef ds:uri="http://purl.org/dc/dcmitype/"/>
    <ds:schemaRef ds:uri="http://schemas.openxmlformats.org/package/2006/metadata/core-properties"/>
    <ds:schemaRef ds:uri="ed2aeede-8c4a-45f4-98b6-d5e8d6821908"/>
    <ds:schemaRef ds:uri="http://purl.org/dc/terms/"/>
    <ds:schemaRef ds:uri="http://schemas.microsoft.com/office/infopath/2007/PartnerControls"/>
    <ds:schemaRef ds:uri="http://www.w3.org/XML/1998/namespace"/>
    <ds:schemaRef ds:uri="a50921ed-f854-4ecc-aba9-64038719558b"/>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7049BDAF-F559-471A-8E34-E319D1FD7529}"/>
</file>

<file path=customXml/itemProps4.xml><?xml version="1.0" encoding="utf-8"?>
<ds:datastoreItem xmlns:ds="http://schemas.openxmlformats.org/officeDocument/2006/customXml" ds:itemID="{29A4197D-C22A-4A73-AC85-4C79F832DA8C}"/>
</file>

<file path=customXml/itemProps5.xml><?xml version="1.0" encoding="utf-8"?>
<ds:datastoreItem xmlns:ds="http://schemas.openxmlformats.org/officeDocument/2006/customXml" ds:itemID="{0115C6D1-A7B4-4BF4-A520-3A16CD45F40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250</vt:i4>
      </vt:variant>
    </vt:vector>
  </HeadingPairs>
  <TitlesOfParts>
    <vt:vector size="255" baseType="lpstr">
      <vt:lpstr>Instructions</vt:lpstr>
      <vt:lpstr>LoadPlan</vt:lpstr>
      <vt:lpstr>InterimLoadPlan</vt:lpstr>
      <vt:lpstr>FirstHatchClearance</vt:lpstr>
      <vt:lpstr>ExampleLoadPlan</vt:lpstr>
      <vt:lpstr>ExampleLoadPlan!aft</vt:lpstr>
      <vt:lpstr>InterimLoadPlan!aft</vt:lpstr>
      <vt:lpstr>aft</vt:lpstr>
      <vt:lpstr>ExampleLoadPlan!air</vt:lpstr>
      <vt:lpstr>InterimLoadPlan!air</vt:lpstr>
      <vt:lpstr>air</vt:lpstr>
      <vt:lpstr>ExampleLoadPlan!alongside</vt:lpstr>
      <vt:lpstr>alongside</vt:lpstr>
      <vt:lpstr>ExampleLoadPlan!arrival_aft</vt:lpstr>
      <vt:lpstr>InterimLoadPlan!arrival_aft</vt:lpstr>
      <vt:lpstr>arrival_aft</vt:lpstr>
      <vt:lpstr>ExampleLoadPlan!arrival_forward</vt:lpstr>
      <vt:lpstr>InterimLoadPlan!arrival_forward</vt:lpstr>
      <vt:lpstr>arrival_forward</vt:lpstr>
      <vt:lpstr>ExampleLoadPlan!ballast</vt:lpstr>
      <vt:lpstr>InterimLoadPlan!ballast</vt:lpstr>
      <vt:lpstr>ballast</vt:lpstr>
      <vt:lpstr>ExampleLoadPlan!ballast_in_hold</vt:lpstr>
      <vt:lpstr>InterimLoadPlan!ballast_in_hold</vt:lpstr>
      <vt:lpstr>ballast_in_hold</vt:lpstr>
      <vt:lpstr>ExampleLoadPlan!ballast_rate</vt:lpstr>
      <vt:lpstr>InterimLoadPlan!ballast_rate</vt:lpstr>
      <vt:lpstr>ballast_rate</vt:lpstr>
      <vt:lpstr>ExampleLoadPlan!berth</vt:lpstr>
      <vt:lpstr>berth</vt:lpstr>
      <vt:lpstr>ExampleLoadPlan!berth_labels</vt:lpstr>
      <vt:lpstr>InterimLoadPlan!berth_labels</vt:lpstr>
      <vt:lpstr>berth_labels</vt:lpstr>
      <vt:lpstr>ExampleLoadPlan!berths</vt:lpstr>
      <vt:lpstr>InterimLoadPlan!berths</vt:lpstr>
      <vt:lpstr>berths</vt:lpstr>
      <vt:lpstr>ExampleLoadPlan!bmpercent</vt:lpstr>
      <vt:lpstr>InterimLoadPlan!bmpercent</vt:lpstr>
      <vt:lpstr>bmpercent</vt:lpstr>
      <vt:lpstr>ExampleLoadPlan!cargo1</vt:lpstr>
      <vt:lpstr>InterimLoadPlan!cargo1</vt:lpstr>
      <vt:lpstr>cargo1</vt:lpstr>
      <vt:lpstr>ExampleLoadPlan!cargo1_stowage</vt:lpstr>
      <vt:lpstr>InterimLoadPlan!cargo1_stowage</vt:lpstr>
      <vt:lpstr>cargo1_stowage</vt:lpstr>
      <vt:lpstr>ExampleLoadPlan!cargo1_target</vt:lpstr>
      <vt:lpstr>InterimLoadPlan!cargo1_target</vt:lpstr>
      <vt:lpstr>cargo1_target</vt:lpstr>
      <vt:lpstr>ExampleLoadPlan!cargo2</vt:lpstr>
      <vt:lpstr>InterimLoadPlan!cargo2</vt:lpstr>
      <vt:lpstr>cargo2</vt:lpstr>
      <vt:lpstr>ExampleLoadPlan!cargo2_stowage</vt:lpstr>
      <vt:lpstr>InterimLoadPlan!cargo2_stowage</vt:lpstr>
      <vt:lpstr>cargo2_stowage</vt:lpstr>
      <vt:lpstr>ExampleLoadPlan!cargo2_target</vt:lpstr>
      <vt:lpstr>InterimLoadPlan!cargo2_target</vt:lpstr>
      <vt:lpstr>cargo2_target</vt:lpstr>
      <vt:lpstr>ExampleLoadPlan!comment</vt:lpstr>
      <vt:lpstr>InterimLoadPlan!comment</vt:lpstr>
      <vt:lpstr>comment</vt:lpstr>
      <vt:lpstr>ExampleLoadPlan!ControllerCheck</vt:lpstr>
      <vt:lpstr>InterimLoadPlan!ControllerCheck</vt:lpstr>
      <vt:lpstr>ControllerCheck</vt:lpstr>
      <vt:lpstr>ExampleLoadPlan!dead_weight</vt:lpstr>
      <vt:lpstr>InterimLoadPlan!dead_weight</vt:lpstr>
      <vt:lpstr>dead_weight</vt:lpstr>
      <vt:lpstr>ExampleLoadPlan!discharging_port</vt:lpstr>
      <vt:lpstr>InterimLoadPlan!discharging_port</vt:lpstr>
      <vt:lpstr>discharging_port</vt:lpstr>
      <vt:lpstr>ExampleLoadPlan!drafts</vt:lpstr>
      <vt:lpstr>InterimLoadPlan!drafts</vt:lpstr>
      <vt:lpstr>drafts</vt:lpstr>
      <vt:lpstr>ExampleLoadPlan!drafts_aft</vt:lpstr>
      <vt:lpstr>InterimLoadPlan!drafts_aft</vt:lpstr>
      <vt:lpstr>drafts_aft</vt:lpstr>
      <vt:lpstr>ExampleLoadPlan!drafts_deepest</vt:lpstr>
      <vt:lpstr>drafts_deepest</vt:lpstr>
      <vt:lpstr>ExampleLoadPlan!drafts_forward</vt:lpstr>
      <vt:lpstr>InterimLoadPlan!drafts_forward</vt:lpstr>
      <vt:lpstr>drafts_forward</vt:lpstr>
      <vt:lpstr>ExampleLoadPlan!drafts_mid</vt:lpstr>
      <vt:lpstr>InterimLoadPlan!drafts_mid</vt:lpstr>
      <vt:lpstr>drafts_mid</vt:lpstr>
      <vt:lpstr>ExampleLoadPlan!EditableCells</vt:lpstr>
      <vt:lpstr>InterimLoadPlan!EditableCells</vt:lpstr>
      <vt:lpstr>EditableCells</vt:lpstr>
      <vt:lpstr>FirstHatchClearanceDate</vt:lpstr>
      <vt:lpstr>FirstHatchClearanceSignature</vt:lpstr>
      <vt:lpstr>FirstHatchClearanceUser</vt:lpstr>
      <vt:lpstr>ExampleLoadPlan!forward</vt:lpstr>
      <vt:lpstr>InterimLoadPlan!forward</vt:lpstr>
      <vt:lpstr>forward</vt:lpstr>
      <vt:lpstr>ExampleLoadPlan!grade</vt:lpstr>
      <vt:lpstr>InterimLoadPlan!grade</vt:lpstr>
      <vt:lpstr>grade</vt:lpstr>
      <vt:lpstr>ExampleLoadPlan!grade_filter</vt:lpstr>
      <vt:lpstr>InterimLoadPlan!grade_filter</vt:lpstr>
      <vt:lpstr>grade_filter</vt:lpstr>
      <vt:lpstr>ExampleLoadPlan!grade_lookup</vt:lpstr>
      <vt:lpstr>InterimLoadPlan!grade_lookup</vt:lpstr>
      <vt:lpstr>grade_lookup</vt:lpstr>
      <vt:lpstr>ExampleLoadPlan!hold</vt:lpstr>
      <vt:lpstr>InterimLoadPlan!hold</vt:lpstr>
      <vt:lpstr>hold</vt:lpstr>
      <vt:lpstr>ExampleLoadPlan!holds</vt:lpstr>
      <vt:lpstr>holds</vt:lpstr>
      <vt:lpstr>ExampleLoadPlan!IMO</vt:lpstr>
      <vt:lpstr>InterimLoadPlan!IMO</vt:lpstr>
      <vt:lpstr>IMO</vt:lpstr>
      <vt:lpstr>ExampleLoadPlan!json</vt:lpstr>
      <vt:lpstr>InterimLoadPlan!json</vt:lpstr>
      <vt:lpstr>json</vt:lpstr>
      <vt:lpstr>ExampleLoadPlan!last_cargo</vt:lpstr>
      <vt:lpstr>InterimLoadPlan!last_cargo</vt:lpstr>
      <vt:lpstr>last_cargo</vt:lpstr>
      <vt:lpstr>ExampleLoadPlan!loader</vt:lpstr>
      <vt:lpstr>InterimLoadPlan!loader</vt:lpstr>
      <vt:lpstr>loader</vt:lpstr>
      <vt:lpstr>ExampleLoadPlan!LoaderList</vt:lpstr>
      <vt:lpstr>InterimLoadPlan!LoaderList</vt:lpstr>
      <vt:lpstr>LoaderList</vt:lpstr>
      <vt:lpstr>ExampleLoadPlan!mid</vt:lpstr>
      <vt:lpstr>InterimLoadPlan!mid</vt:lpstr>
      <vt:lpstr>mid</vt:lpstr>
      <vt:lpstr>ExampleLoadPlan!no_loaders</vt:lpstr>
      <vt:lpstr>InterimLoadPlan!no_loaders</vt:lpstr>
      <vt:lpstr>no_loaders</vt:lpstr>
      <vt:lpstr>ExampleLoadPlan!nomination</vt:lpstr>
      <vt:lpstr>InterimLoadPlan!nomination</vt:lpstr>
      <vt:lpstr>nomination</vt:lpstr>
      <vt:lpstr>ExampleLoadPlan!NonInterim</vt:lpstr>
      <vt:lpstr>InterimLoadPlan!NonInterim</vt:lpstr>
      <vt:lpstr>NonInterim</vt:lpstr>
      <vt:lpstr>ExampleLoadPlan!operation</vt:lpstr>
      <vt:lpstr>InterimLoadPlan!operation</vt:lpstr>
      <vt:lpstr>operation</vt:lpstr>
      <vt:lpstr>Password</vt:lpstr>
      <vt:lpstr>ExampleLoadPlan!plan_date</vt:lpstr>
      <vt:lpstr>InterimLoadPlan!plan_date</vt:lpstr>
      <vt:lpstr>plan_date</vt:lpstr>
      <vt:lpstr>ExampleLoadPlan!plan_time</vt:lpstr>
      <vt:lpstr>InterimLoadPlan!plan_time</vt:lpstr>
      <vt:lpstr>plan_time</vt:lpstr>
      <vt:lpstr>ExampleLoadPlan!plan_version</vt:lpstr>
      <vt:lpstr>InterimLoadPlan!plan_version</vt:lpstr>
      <vt:lpstr>plan_version</vt:lpstr>
      <vt:lpstr>ExampleLoadPlan!pour</vt:lpstr>
      <vt:lpstr>InterimLoadPlan!pour</vt:lpstr>
      <vt:lpstr>pour</vt:lpstr>
      <vt:lpstr>ExampleLoadPlan!pour_ballast</vt:lpstr>
      <vt:lpstr>InterimLoadPlan!pour_ballast</vt:lpstr>
      <vt:lpstr>pour_ballast</vt:lpstr>
      <vt:lpstr>ExampleLoadPlan!pour_data</vt:lpstr>
      <vt:lpstr>InterimLoadPlan!pour_data</vt:lpstr>
      <vt:lpstr>pour_data</vt:lpstr>
      <vt:lpstr>ExampleLoadPlan!pour_grades</vt:lpstr>
      <vt:lpstr>InterimLoadPlan!pour_grades</vt:lpstr>
      <vt:lpstr>pour_grades</vt:lpstr>
      <vt:lpstr>ExampleLoadPlan!pour_holds</vt:lpstr>
      <vt:lpstr>InterimLoadPlan!pour_holds</vt:lpstr>
      <vt:lpstr>pour_holds</vt:lpstr>
      <vt:lpstr>ExampleLoadPlan!pour_indexes</vt:lpstr>
      <vt:lpstr>InterimLoadPlan!pour_indexes</vt:lpstr>
      <vt:lpstr>pour_indexes</vt:lpstr>
      <vt:lpstr>ExampleLoadPlan!pour_numbers</vt:lpstr>
      <vt:lpstr>InterimLoadPlan!pour_numbers</vt:lpstr>
      <vt:lpstr>pour_numbers</vt:lpstr>
      <vt:lpstr>ExampleLoadPlan!pour_tonnes</vt:lpstr>
      <vt:lpstr>InterimLoadPlan!pour_tonnes</vt:lpstr>
      <vt:lpstr>pour_tonnes</vt:lpstr>
      <vt:lpstr>ExampleLoadPlan!PourDetails</vt:lpstr>
      <vt:lpstr>InterimLoadPlan!PourDetails</vt:lpstr>
      <vt:lpstr>PourDetails</vt:lpstr>
      <vt:lpstr>ExampleLoadPlan!Print_Area</vt:lpstr>
      <vt:lpstr>FirstHatchClearance!Print_Area</vt:lpstr>
      <vt:lpstr>InterimLoadPlan!Print_Area</vt:lpstr>
      <vt:lpstr>LoadPlan!Print_Area</vt:lpstr>
      <vt:lpstr>ExampleLoadPlan!product_descriptions</vt:lpstr>
      <vt:lpstr>InterimLoadPlan!product_descriptions</vt:lpstr>
      <vt:lpstr>product_descriptions</vt:lpstr>
      <vt:lpstr>ExampleLoadPlan!product_grades</vt:lpstr>
      <vt:lpstr>InterimLoadPlan!product_grades</vt:lpstr>
      <vt:lpstr>product_grades</vt:lpstr>
      <vt:lpstr>ExampleLoadPlan!products</vt:lpstr>
      <vt:lpstr>InterimLoadPlan!products</vt:lpstr>
      <vt:lpstr>products</vt:lpstr>
      <vt:lpstr>ExampleLoadPlan!QR_Code</vt:lpstr>
      <vt:lpstr>InterimLoadPlan!QR_Code</vt:lpstr>
      <vt:lpstr>QR_Code</vt:lpstr>
      <vt:lpstr>ExampleLoadPlan!sentinel</vt:lpstr>
      <vt:lpstr>InterimLoadPlan!sentinel</vt:lpstr>
      <vt:lpstr>sentinel</vt:lpstr>
      <vt:lpstr>ExampleLoadPlan!sfpercent</vt:lpstr>
      <vt:lpstr>InterimLoadPlan!sfpercent</vt:lpstr>
      <vt:lpstr>sfpercent</vt:lpstr>
      <vt:lpstr>ExampleLoadPlan!summer_draft</vt:lpstr>
      <vt:lpstr>InterimLoadPlan!summer_draft</vt:lpstr>
      <vt:lpstr>summer_draft</vt:lpstr>
      <vt:lpstr>ExampleLoadPlan!TerminalCheck</vt:lpstr>
      <vt:lpstr>InterimLoadPlan!TerminalCheck</vt:lpstr>
      <vt:lpstr>TerminalCheck</vt:lpstr>
      <vt:lpstr>ExampleLoadPlan!TerminalDate</vt:lpstr>
      <vt:lpstr>InterimLoadPlan!TerminalDate</vt:lpstr>
      <vt:lpstr>TerminalDate</vt:lpstr>
      <vt:lpstr>ExampleLoadPlan!TerminalSignature</vt:lpstr>
      <vt:lpstr>InterimLoadPlan!TerminalSignature</vt:lpstr>
      <vt:lpstr>TerminalSignature</vt:lpstr>
      <vt:lpstr>ExampleLoadPlan!TerminalUser</vt:lpstr>
      <vt:lpstr>InterimLoadPlan!TerminalUser</vt:lpstr>
      <vt:lpstr>TerminalUser</vt:lpstr>
      <vt:lpstr>ExampleLoadPlan!tides</vt:lpstr>
      <vt:lpstr>tides</vt:lpstr>
      <vt:lpstr>ExampleLoadPlan!tides_hl</vt:lpstr>
      <vt:lpstr>tides_hl</vt:lpstr>
      <vt:lpstr>ExampleLoadPlan!tides_times</vt:lpstr>
      <vt:lpstr>tides_times</vt:lpstr>
      <vt:lpstr>ExampleLoadPlan!time</vt:lpstr>
      <vt:lpstr>InterimLoadPlan!time</vt:lpstr>
      <vt:lpstr>time</vt:lpstr>
      <vt:lpstr>ExampleLoadPlan!tolerance1</vt:lpstr>
      <vt:lpstr>InterimLoadPlan!tolerance1</vt:lpstr>
      <vt:lpstr>tolerance1</vt:lpstr>
      <vt:lpstr>ExampleLoadPlan!tolerance2</vt:lpstr>
      <vt:lpstr>InterimLoadPlan!tolerance2</vt:lpstr>
      <vt:lpstr>tolerance2</vt:lpstr>
      <vt:lpstr>ExampleLoadPlan!tonnes</vt:lpstr>
      <vt:lpstr>InterimLoadPlan!tonnes</vt:lpstr>
      <vt:lpstr>tonnes</vt:lpstr>
      <vt:lpstr>ExampleLoadPlan!tonnes_per_centimeter</vt:lpstr>
      <vt:lpstr>InterimLoadPlan!tonnes_per_centimeter</vt:lpstr>
      <vt:lpstr>tonnes_per_centimeter</vt:lpstr>
      <vt:lpstr>ExampleLoadPlan!total_known_weights</vt:lpstr>
      <vt:lpstr>InterimLoadPlan!total_known_weights</vt:lpstr>
      <vt:lpstr>total_known_weights</vt:lpstr>
      <vt:lpstr>ExampleLoadPlan!trim</vt:lpstr>
      <vt:lpstr>InterimLoadPlan!trim</vt:lpstr>
      <vt:lpstr>trim</vt:lpstr>
      <vt:lpstr>ExampleLoadPlan!UnderKeelClearance</vt:lpstr>
      <vt:lpstr>UnderKeelClearance</vt:lpstr>
      <vt:lpstr>ExampleLoadPlan!vessel</vt:lpstr>
      <vt:lpstr>InterimLoadPlan!vessel</vt:lpstr>
      <vt:lpstr>vessel</vt:lpstr>
      <vt:lpstr>vessel_name</vt:lpstr>
      <vt:lpstr>ExampleLoadPlan!VesselDate</vt:lpstr>
      <vt:lpstr>InterimLoadPlan!VesselDate</vt:lpstr>
      <vt:lpstr>VesselDate</vt:lpstr>
      <vt:lpstr>ExampleLoadPlan!VesselSignature</vt:lpstr>
      <vt:lpstr>InterimLoadPlan!VesselSignature</vt:lpstr>
      <vt:lpstr>VesselSignature</vt:lpstr>
      <vt:lpstr>ExampleLoadPlan!VesselUser</vt:lpstr>
      <vt:lpstr>InterimLoadPlan!VesselUser</vt:lpstr>
      <vt:lpstr>VesselUser</vt:lpstr>
      <vt:lpstr>ExampleLoadPlan!voyage</vt:lpstr>
      <vt:lpstr>InterimLoadPlan!voyage</vt:lpstr>
      <vt:lpstr>voyage</vt:lpstr>
    </vt:vector>
  </TitlesOfParts>
  <Company>BHP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Johnston, Andrew</dc:creator>
  <cp:lastModifiedBy>Pitt, Graeme</cp:lastModifiedBy>
  <cp:lastPrinted>2023-01-06T00:17:41Z</cp:lastPrinted>
  <dcterms:created xsi:type="dcterms:W3CDTF">2020-01-24T06:24:59Z</dcterms:created>
  <dcterms:modified xsi:type="dcterms:W3CDTF">2023-01-06T04:59:12Z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e2c512b3-490a-41e4-b705-776f0b8f9c29</vt:lpwstr>
  </property>
  <property fmtid="{D5CDD505-2E9C-101B-9397-08002B2CF9AE}" pid="3" name="ContentTypeId">
    <vt:lpwstr>0x0101002915500F6D496544BD02FAD46ED07E40000112721DCB720148A19FFD110C58FF96</vt:lpwstr>
  </property>
  <property fmtid="{D5CDD505-2E9C-101B-9397-08002B2CF9AE}" pid="4" name="BHPClassification">
    <vt:lpwstr>U</vt:lpwstr>
  </property>
  <property fmtid="{D5CDD505-2E9C-101B-9397-08002B2CF9AE}" pid="5" name="_TentativeReviewCycleID">
    <vt:i4>-1061557752</vt:i4>
  </property>
  <property fmtid="{D5CDD505-2E9C-101B-9397-08002B2CF9AE}" pid="6" name="_ReviewCycleID">
    <vt:i4>-1061557752</vt:i4>
  </property>
  <property fmtid="{D5CDD505-2E9C-101B-9397-08002B2CF9AE}" pid="7" name="_NewReviewCycle">
    <vt:lpwstr/>
  </property>
  <property fmtid="{D5CDD505-2E9C-101B-9397-08002B2CF9AE}" pid="8" name="_dlc_DocIdItemGuid">
    <vt:lpwstr>aee2f0b9-58e9-4b51-b94a-53704da43533</vt:lpwstr>
  </property>
  <property fmtid="{D5CDD505-2E9C-101B-9397-08002B2CF9AE}" pid="9" name="_RecordType">
    <vt:lpwstr>1;#Not a Record|ee32b18e-6a91-429f-a5d2-d5e99d008e4e</vt:lpwstr>
  </property>
  <property fmtid="{D5CDD505-2E9C-101B-9397-08002B2CF9AE}" pid="10" name="MediaServiceImageTags">
    <vt:lpwstr/>
  </property>
  <property fmtid="{D5CDD505-2E9C-101B-9397-08002B2CF9AE}" pid="11" name="lcf76f155ced4ddcb4097134ff3c332f">
    <vt:lpwstr/>
  </property>
  <property fmtid="{D5CDD505-2E9C-101B-9397-08002B2CF9AE}" pid="12" name="_Sensitivity">
    <vt:lpwstr>2;#Non Sensitive|e39e3239-d95d-46e1-8571-ee437794cbcc</vt:lpwstr>
  </property>
</Properties>
</file>