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D:\0_My Greece\7_Bulker Trade-Shipping\2.PORT Database\Austarlia\1.Port Hedland\Roy Hill\"/>
    </mc:Choice>
  </mc:AlternateContent>
  <xr:revisionPtr revIDLastSave="0" documentId="13_ncr:1_{65EAB0CA-E754-4350-B1D7-9ECFF807B30D}" xr6:coauthVersionLast="47" xr6:coauthVersionMax="47" xr10:uidLastSave="{00000000-0000-0000-0000-000000000000}"/>
  <bookViews>
    <workbookView xWindow="-120" yWindow="-120" windowWidth="77040" windowHeight="21120" xr2:uid="{00000000-000D-0000-FFFF-FFFF00000000}"/>
  </bookViews>
  <sheets>
    <sheet name="LOAD PLAN - Fines First" sheetId="2" r:id="rId1"/>
    <sheet name="Instructions" sheetId="5" r:id="rId2"/>
    <sheet name="LOAD PLAN - Lump First" sheetId="1"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6" i="1" l="1"/>
  <c r="R78" i="1"/>
  <c r="Q78" i="1"/>
  <c r="P78" i="1"/>
  <c r="O78" i="1"/>
  <c r="N78" i="1"/>
  <c r="M78" i="1"/>
  <c r="L78" i="1"/>
  <c r="K78" i="1"/>
  <c r="J78" i="1"/>
  <c r="R77" i="1"/>
  <c r="Q77" i="1"/>
  <c r="P77" i="1"/>
  <c r="O77" i="1"/>
  <c r="N77" i="1"/>
  <c r="M77" i="1"/>
  <c r="L77" i="1"/>
  <c r="K77" i="1"/>
  <c r="J77" i="1"/>
  <c r="R76" i="1"/>
  <c r="Q76" i="1"/>
  <c r="P76" i="1"/>
  <c r="O76" i="1"/>
  <c r="N76" i="1"/>
  <c r="M76" i="1"/>
  <c r="L76" i="1"/>
  <c r="K76" i="1"/>
  <c r="J76" i="1"/>
  <c r="R75" i="1"/>
  <c r="Q75" i="1"/>
  <c r="P75" i="1"/>
  <c r="O75" i="1"/>
  <c r="N75" i="1"/>
  <c r="M75" i="1"/>
  <c r="L75" i="1"/>
  <c r="K75" i="1"/>
  <c r="J75" i="1"/>
  <c r="R74" i="1"/>
  <c r="Q74" i="1"/>
  <c r="P74" i="1"/>
  <c r="O74" i="1"/>
  <c r="N74" i="1"/>
  <c r="M74" i="1"/>
  <c r="L74" i="1"/>
  <c r="K74" i="1"/>
  <c r="J74" i="1"/>
  <c r="R73" i="1"/>
  <c r="Q73" i="1"/>
  <c r="P73" i="1"/>
  <c r="O73" i="1"/>
  <c r="N73" i="1"/>
  <c r="M73" i="1"/>
  <c r="L73" i="1"/>
  <c r="K73" i="1"/>
  <c r="J73" i="1"/>
  <c r="R72" i="1"/>
  <c r="Q72" i="1"/>
  <c r="P72" i="1"/>
  <c r="O72" i="1"/>
  <c r="N72" i="1"/>
  <c r="M72" i="1"/>
  <c r="L72" i="1"/>
  <c r="K72" i="1"/>
  <c r="J72" i="1"/>
  <c r="R71" i="1"/>
  <c r="Q71" i="1"/>
  <c r="P71" i="1"/>
  <c r="O71" i="1"/>
  <c r="N71" i="1"/>
  <c r="M71" i="1"/>
  <c r="L71" i="1"/>
  <c r="K71" i="1"/>
  <c r="J71" i="1"/>
  <c r="R70" i="1"/>
  <c r="Q70" i="1"/>
  <c r="P70" i="1"/>
  <c r="O70" i="1"/>
  <c r="N70" i="1"/>
  <c r="M70" i="1"/>
  <c r="L70" i="1"/>
  <c r="K70" i="1"/>
  <c r="J70" i="1"/>
  <c r="R69" i="1"/>
  <c r="Q69" i="1"/>
  <c r="P69" i="1"/>
  <c r="O69" i="1"/>
  <c r="N69" i="1"/>
  <c r="M69" i="1"/>
  <c r="L69" i="1"/>
  <c r="K69" i="1"/>
  <c r="J69" i="1"/>
  <c r="R68" i="1"/>
  <c r="Q68" i="1"/>
  <c r="P68" i="1"/>
  <c r="O68" i="1"/>
  <c r="N68" i="1"/>
  <c r="M68" i="1"/>
  <c r="L68" i="1"/>
  <c r="K68" i="1"/>
  <c r="J68" i="1"/>
  <c r="R67" i="1"/>
  <c r="Q67" i="1"/>
  <c r="P67" i="1"/>
  <c r="O67" i="1"/>
  <c r="N67" i="1"/>
  <c r="M67" i="1"/>
  <c r="L67" i="1"/>
  <c r="K67" i="1"/>
  <c r="J67" i="1"/>
  <c r="R66" i="1"/>
  <c r="Q66" i="1"/>
  <c r="P66" i="1"/>
  <c r="O66" i="1"/>
  <c r="N66" i="1"/>
  <c r="M66" i="1"/>
  <c r="L66" i="1"/>
  <c r="K66" i="1"/>
  <c r="J66" i="1"/>
  <c r="R65" i="1"/>
  <c r="Q65" i="1"/>
  <c r="P65" i="1"/>
  <c r="O65" i="1"/>
  <c r="N65" i="1"/>
  <c r="M65" i="1"/>
  <c r="L65" i="1"/>
  <c r="K65" i="1"/>
  <c r="J65" i="1"/>
  <c r="R64" i="1"/>
  <c r="Q64" i="1"/>
  <c r="P64" i="1"/>
  <c r="O64" i="1"/>
  <c r="N64" i="1"/>
  <c r="M64" i="1"/>
  <c r="L64" i="1"/>
  <c r="K64" i="1"/>
  <c r="J64" i="1"/>
  <c r="R63" i="1"/>
  <c r="Q63" i="1"/>
  <c r="P63" i="1"/>
  <c r="O63" i="1"/>
  <c r="N63" i="1"/>
  <c r="M63" i="1"/>
  <c r="L63" i="1"/>
  <c r="K63" i="1"/>
  <c r="J63" i="1"/>
  <c r="R62" i="1"/>
  <c r="Q62" i="1"/>
  <c r="P62" i="1"/>
  <c r="O62" i="1"/>
  <c r="N62" i="1"/>
  <c r="M62" i="1"/>
  <c r="L62" i="1"/>
  <c r="K62" i="1"/>
  <c r="J62" i="1"/>
  <c r="R61" i="1"/>
  <c r="Q61" i="1"/>
  <c r="P61" i="1"/>
  <c r="O61" i="1"/>
  <c r="N61" i="1"/>
  <c r="M61" i="1"/>
  <c r="L61" i="1"/>
  <c r="K61" i="1"/>
  <c r="J61" i="1"/>
  <c r="R60" i="1"/>
  <c r="Q60" i="1"/>
  <c r="P60" i="1"/>
  <c r="O60" i="1"/>
  <c r="N60" i="1"/>
  <c r="M60" i="1"/>
  <c r="L60" i="1"/>
  <c r="K60" i="1"/>
  <c r="J60" i="1"/>
  <c r="R59" i="1"/>
  <c r="Q59" i="1"/>
  <c r="P59" i="1"/>
  <c r="O59" i="1"/>
  <c r="N59" i="1"/>
  <c r="M59" i="1"/>
  <c r="L59" i="1"/>
  <c r="K59" i="1"/>
  <c r="J59" i="1"/>
  <c r="R58" i="1"/>
  <c r="Q58" i="1"/>
  <c r="P58" i="1"/>
  <c r="O58" i="1"/>
  <c r="N58" i="1"/>
  <c r="M58" i="1"/>
  <c r="L58" i="1"/>
  <c r="K58" i="1"/>
  <c r="J58" i="1"/>
  <c r="H52" i="1"/>
  <c r="F49" i="1"/>
  <c r="AV22" i="1"/>
  <c r="AU21" i="1"/>
  <c r="AF19" i="1"/>
  <c r="S19" i="1"/>
  <c r="AH16" i="1"/>
  <c r="AC16" i="1"/>
  <c r="Y16" i="1"/>
  <c r="U16" i="1"/>
  <c r="N16" i="1"/>
  <c r="K16" i="1"/>
  <c r="G16" i="1"/>
  <c r="C16" i="1"/>
  <c r="C16" i="2"/>
  <c r="K16" i="2"/>
  <c r="N16" i="2"/>
  <c r="G16" i="2"/>
  <c r="AH16" i="2"/>
  <c r="AC16" i="2"/>
  <c r="Y16" i="2"/>
  <c r="U16" i="2"/>
  <c r="Q16" i="2"/>
  <c r="AF19" i="2"/>
  <c r="S19" i="2"/>
  <c r="Q79" i="1" l="1"/>
  <c r="R79" i="1"/>
  <c r="L79" i="1"/>
  <c r="J79" i="1"/>
  <c r="M79" i="1"/>
  <c r="N79" i="1"/>
  <c r="P79" i="1"/>
  <c r="K79" i="1"/>
  <c r="O79" i="1"/>
  <c r="G19" i="1"/>
  <c r="H53" i="1" s="1"/>
  <c r="G19" i="2"/>
  <c r="R78" i="2" l="1"/>
  <c r="Q78" i="2"/>
  <c r="P78" i="2"/>
  <c r="O78" i="2"/>
  <c r="N78" i="2"/>
  <c r="M78" i="2"/>
  <c r="L78" i="2"/>
  <c r="K78" i="2"/>
  <c r="J78" i="2"/>
  <c r="R77" i="2"/>
  <c r="Q77" i="2"/>
  <c r="P77" i="2"/>
  <c r="O77" i="2"/>
  <c r="N77" i="2"/>
  <c r="M77" i="2"/>
  <c r="L77" i="2"/>
  <c r="K77" i="2"/>
  <c r="J77" i="2"/>
  <c r="R76" i="2"/>
  <c r="Q76" i="2"/>
  <c r="P76" i="2"/>
  <c r="O76" i="2"/>
  <c r="N76" i="2"/>
  <c r="M76" i="2"/>
  <c r="L76" i="2"/>
  <c r="K76" i="2"/>
  <c r="J76" i="2"/>
  <c r="R75" i="2"/>
  <c r="Q75" i="2"/>
  <c r="P75" i="2"/>
  <c r="O75" i="2"/>
  <c r="N75" i="2"/>
  <c r="M75" i="2"/>
  <c r="L75" i="2"/>
  <c r="K75" i="2"/>
  <c r="J75" i="2"/>
  <c r="R74" i="2"/>
  <c r="Q74" i="2"/>
  <c r="P74" i="2"/>
  <c r="O74" i="2"/>
  <c r="N74" i="2"/>
  <c r="M74" i="2"/>
  <c r="L74" i="2"/>
  <c r="K74" i="2"/>
  <c r="J74" i="2"/>
  <c r="R73" i="2"/>
  <c r="Q73" i="2"/>
  <c r="P73" i="2"/>
  <c r="O73" i="2"/>
  <c r="N73" i="2"/>
  <c r="M73" i="2"/>
  <c r="L73" i="2"/>
  <c r="K73" i="2"/>
  <c r="J73" i="2"/>
  <c r="R72" i="2"/>
  <c r="Q72" i="2"/>
  <c r="P72" i="2"/>
  <c r="O72" i="2"/>
  <c r="N72" i="2"/>
  <c r="M72" i="2"/>
  <c r="L72" i="2"/>
  <c r="K72" i="2"/>
  <c r="J72" i="2"/>
  <c r="R71" i="2"/>
  <c r="Q71" i="2"/>
  <c r="P71" i="2"/>
  <c r="O71" i="2"/>
  <c r="N71" i="2"/>
  <c r="M71" i="2"/>
  <c r="L71" i="2"/>
  <c r="K71" i="2"/>
  <c r="J71" i="2"/>
  <c r="R70" i="2"/>
  <c r="Q70" i="2"/>
  <c r="P70" i="2"/>
  <c r="O70" i="2"/>
  <c r="N70" i="2"/>
  <c r="M70" i="2"/>
  <c r="L70" i="2"/>
  <c r="K70" i="2"/>
  <c r="J70" i="2"/>
  <c r="R69" i="2"/>
  <c r="Q69" i="2"/>
  <c r="P69" i="2"/>
  <c r="O69" i="2"/>
  <c r="N69" i="2"/>
  <c r="M69" i="2"/>
  <c r="L69" i="2"/>
  <c r="K69" i="2"/>
  <c r="J69" i="2"/>
  <c r="R68" i="2"/>
  <c r="Q68" i="2"/>
  <c r="P68" i="2"/>
  <c r="O68" i="2"/>
  <c r="N68" i="2"/>
  <c r="M68" i="2"/>
  <c r="L68" i="2"/>
  <c r="K68" i="2"/>
  <c r="J68" i="2"/>
  <c r="R67" i="2"/>
  <c r="Q67" i="2"/>
  <c r="P67" i="2"/>
  <c r="O67" i="2"/>
  <c r="N67" i="2"/>
  <c r="M67" i="2"/>
  <c r="L67" i="2"/>
  <c r="K67" i="2"/>
  <c r="J67" i="2"/>
  <c r="R66" i="2"/>
  <c r="Q66" i="2"/>
  <c r="P66" i="2"/>
  <c r="O66" i="2"/>
  <c r="N66" i="2"/>
  <c r="M66" i="2"/>
  <c r="L66" i="2"/>
  <c r="K66" i="2"/>
  <c r="J66" i="2"/>
  <c r="R65" i="2"/>
  <c r="Q65" i="2"/>
  <c r="P65" i="2"/>
  <c r="O65" i="2"/>
  <c r="N65" i="2"/>
  <c r="M65" i="2"/>
  <c r="L65" i="2"/>
  <c r="K65" i="2"/>
  <c r="J65" i="2"/>
  <c r="R64" i="2"/>
  <c r="Q64" i="2"/>
  <c r="P64" i="2"/>
  <c r="O64" i="2"/>
  <c r="N64" i="2"/>
  <c r="M64" i="2"/>
  <c r="L64" i="2"/>
  <c r="K64" i="2"/>
  <c r="J64" i="2"/>
  <c r="R63" i="2"/>
  <c r="Q63" i="2"/>
  <c r="P63" i="2"/>
  <c r="O63" i="2"/>
  <c r="N63" i="2"/>
  <c r="M63" i="2"/>
  <c r="L63" i="2"/>
  <c r="K63" i="2"/>
  <c r="J63" i="2"/>
  <c r="R62" i="2"/>
  <c r="Q62" i="2"/>
  <c r="P62" i="2"/>
  <c r="O62" i="2"/>
  <c r="N62" i="2"/>
  <c r="M62" i="2"/>
  <c r="L62" i="2"/>
  <c r="K62" i="2"/>
  <c r="J62" i="2"/>
  <c r="R61" i="2"/>
  <c r="Q61" i="2"/>
  <c r="P61" i="2"/>
  <c r="O61" i="2"/>
  <c r="N61" i="2"/>
  <c r="M61" i="2"/>
  <c r="L61" i="2"/>
  <c r="K61" i="2"/>
  <c r="J61" i="2"/>
  <c r="R60" i="2"/>
  <c r="Q60" i="2"/>
  <c r="P60" i="2"/>
  <c r="O60" i="2"/>
  <c r="N60" i="2"/>
  <c r="M60" i="2"/>
  <c r="L60" i="2"/>
  <c r="K60" i="2"/>
  <c r="J60" i="2"/>
  <c r="R59" i="2"/>
  <c r="Q59" i="2"/>
  <c r="P59" i="2"/>
  <c r="O59" i="2"/>
  <c r="N59" i="2"/>
  <c r="M59" i="2"/>
  <c r="L59" i="2"/>
  <c r="K59" i="2"/>
  <c r="J59" i="2"/>
  <c r="R58" i="2"/>
  <c r="Q58" i="2"/>
  <c r="P58" i="2"/>
  <c r="O58" i="2"/>
  <c r="N58" i="2"/>
  <c r="M58" i="2"/>
  <c r="L58" i="2"/>
  <c r="K58" i="2"/>
  <c r="J58" i="2"/>
  <c r="H52" i="2"/>
  <c r="F49" i="2"/>
  <c r="AV22" i="2"/>
  <c r="AU21" i="2"/>
  <c r="J79" i="2" l="1"/>
  <c r="N79" i="2"/>
  <c r="R79" i="2"/>
  <c r="H53" i="2"/>
  <c r="L79" i="2"/>
  <c r="P79" i="2"/>
  <c r="M79" i="2"/>
  <c r="Q79" i="2"/>
  <c r="K79" i="2"/>
  <c r="O79" i="2"/>
</calcChain>
</file>

<file path=xl/sharedStrings.xml><?xml version="1.0" encoding="utf-8"?>
<sst xmlns="http://schemas.openxmlformats.org/spreadsheetml/2006/main" count="265" uniqueCount="141">
  <si>
    <t xml:space="preserve">Loading Plan Version No </t>
  </si>
  <si>
    <t>Date:</t>
  </si>
  <si>
    <t>Assumed stowage factor of cargo</t>
  </si>
  <si>
    <t>Ballast Pumping Rate</t>
  </si>
  <si>
    <t>Dock water Density</t>
  </si>
  <si>
    <t>Max draught available</t>
  </si>
  <si>
    <t>Max. Air draught in berth</t>
  </si>
  <si>
    <t>PORT HEDLAND</t>
  </si>
  <si>
    <t>(HW)</t>
  </si>
  <si>
    <t>19.6 (+tide)</t>
  </si>
  <si>
    <t>MCD</t>
  </si>
  <si>
    <t>DISCHARGING PORT :</t>
  </si>
  <si>
    <t>Last Cargo :</t>
  </si>
  <si>
    <t>No. Of loaders</t>
  </si>
  <si>
    <t>Arrival Draft</t>
  </si>
  <si>
    <t>Min draught available</t>
  </si>
  <si>
    <t>Sailing Draft</t>
  </si>
  <si>
    <t>Instantaneous Load Rate:   15500 MT/HR</t>
  </si>
  <si>
    <t>F:</t>
  </si>
  <si>
    <t>A:</t>
  </si>
  <si>
    <t>(LW)</t>
  </si>
  <si>
    <t>19.60 (-1 UKC)</t>
  </si>
  <si>
    <t xml:space="preserve"> F:</t>
  </si>
  <si>
    <t>Hold   1</t>
  </si>
  <si>
    <t>Hold   2</t>
  </si>
  <si>
    <t>Hold   3</t>
  </si>
  <si>
    <t>Hold   4</t>
  </si>
  <si>
    <t>Hold   5</t>
  </si>
  <si>
    <t>Hold   6</t>
  </si>
  <si>
    <t>Hold   7</t>
  </si>
  <si>
    <t>Hold   8</t>
  </si>
  <si>
    <t>Hold   9</t>
  </si>
  <si>
    <t>Total Cargo :</t>
  </si>
  <si>
    <t>Grade :</t>
  </si>
  <si>
    <t>Pour No.</t>
  </si>
  <si>
    <t>Cargo</t>
  </si>
  <si>
    <t>Product Grade</t>
  </si>
  <si>
    <t>Ballast Operations</t>
  </si>
  <si>
    <t>Comments</t>
  </si>
  <si>
    <t>Calculated Values</t>
  </si>
  <si>
    <t>Calculated Value</t>
  </si>
  <si>
    <t>Air Draught</t>
  </si>
  <si>
    <t>Draught</t>
  </si>
  <si>
    <t>Maximum</t>
  </si>
  <si>
    <t>Air Draft</t>
  </si>
  <si>
    <t>Draught Mid</t>
  </si>
  <si>
    <t>Trim</t>
  </si>
  <si>
    <t>CH   No</t>
  </si>
  <si>
    <t>M/Tons</t>
  </si>
  <si>
    <t>(hours)</t>
  </si>
  <si>
    <t>Fwd</t>
  </si>
  <si>
    <t>Aft</t>
  </si>
  <si>
    <t>BM *</t>
  </si>
  <si>
    <t>SF *</t>
  </si>
  <si>
    <t>H 1</t>
  </si>
  <si>
    <t>H 5</t>
  </si>
  <si>
    <t>H 9</t>
  </si>
  <si>
    <t xml:space="preserve">Total Ballast Onboard  </t>
  </si>
  <si>
    <t>←Arrival Port Hedland→</t>
  </si>
  <si>
    <t>PRODUCT GRADES</t>
  </si>
  <si>
    <t>DRAFT CHECK</t>
  </si>
  <si>
    <t>Trim 1</t>
  </si>
  <si>
    <t>Trim 2</t>
  </si>
  <si>
    <t>Total Cargo</t>
  </si>
  <si>
    <t>Total Deballast Time</t>
  </si>
  <si>
    <t>NOTE:- PLEASE FILL ONLY THE COLOURED CELLS</t>
  </si>
  <si>
    <t>VESSEL</t>
  </si>
  <si>
    <t>Royhill Voy #</t>
  </si>
  <si>
    <t>LUMP</t>
  </si>
  <si>
    <t>FINES</t>
  </si>
  <si>
    <t>The following form must be completed &amp; Returned to INTERTEK/ROY HILL no later than 10 days  prior to vessel's arrival at Port Hedland</t>
  </si>
  <si>
    <t>Please do not make any amendment to the attached plan as it will not be accepted by the terminal, amendments include the following,</t>
  </si>
  <si>
    <t>Deleting lines or cells</t>
  </si>
  <si>
    <t>Amended lines or cells</t>
  </si>
  <si>
    <t>Please note below restrictions from terminal surveyor</t>
  </si>
  <si>
    <t>3.    Trim not more than 6.50 metres</t>
  </si>
  <si>
    <t>4.    Trimming cargo is 5000 metric tons, 2,500mt per pour. </t>
  </si>
  <si>
    <t>5.   All cells must be complete with required data or details</t>
  </si>
  <si>
    <t xml:space="preserve">                   Tropical Allowance                   </t>
  </si>
  <si>
    <t>TROPICAL ALLOWANCE APPLICABLE ONLY DURING THE PERIOD OF SEASONAL TROPICAL TIME FROM 1ST MAY TO 30TH NOV.</t>
  </si>
  <si>
    <t xml:space="preserve">THE TROPICAL ALLOWANCE ONLY ALLOWED 2 TO 3 CM MORE THAN SUMMER MIDSHIP DRAFT (DEPENDING UPON THE VESSEL DAILY FUEL CONSUMPTION). </t>
  </si>
  <si>
    <t>THIS ALLOWANCE BASED ON VESSEL FUEL CONSUMPTION FROM PORT HEDLAND TO REACH LAT. 10 DEG. NORTH.</t>
  </si>
  <si>
    <t>EXAMPLE/ EXPLANATION ABOUT CALCULATION:</t>
  </si>
  <si>
    <t>EXAMPLE/ EXPLANATION ABOUT CALCULATION: 40MT × 11 DAYS. ÷ 140cm =  3.1cm</t>
  </si>
  <si>
    <t xml:space="preserve">{(VESSEL DAILY FUEL CONSUMPTION × NUMBER OF DAYS TO REACH LAT 10 DEG NORTH. ÷ BY VESSEL TPC = ALLOWABLE CM TO LOAD MORE THAN THE </t>
  </si>
  <si>
    <t>SUMMER (MID SHIP) DRAFT IN CM.)}</t>
  </si>
  <si>
    <t>1.    Air Draft is not more than 25.3 metres</t>
  </si>
  <si>
    <t>9.   Due to potential requirements vessel berthing heavy ballast (ie ballast in CH6 or CH5) Please avoid where possible to have load in to these holds prior to pour 4. Also where possible never have first pour into this hold.</t>
  </si>
  <si>
    <t>LOAD PORT : HEDLAND</t>
    <phoneticPr fontId="23" type="noConversion"/>
  </si>
  <si>
    <t>Cargo :</t>
    <phoneticPr fontId="23" type="noConversion"/>
  </si>
  <si>
    <t>Iron Ore</t>
    <phoneticPr fontId="23" type="noConversion"/>
  </si>
  <si>
    <t>m3/t</t>
    <phoneticPr fontId="23" type="noConversion"/>
  </si>
  <si>
    <t>1023 kg/m3</t>
    <phoneticPr fontId="23" type="noConversion"/>
  </si>
  <si>
    <t>LOAD PORT : HEDLAND</t>
    <phoneticPr fontId="23" type="noConversion"/>
  </si>
  <si>
    <t>Cargo :</t>
    <phoneticPr fontId="23" type="noConversion"/>
  </si>
  <si>
    <t>Iron Ore</t>
    <phoneticPr fontId="23" type="noConversion"/>
  </si>
  <si>
    <t>1023 kg/m3</t>
    <phoneticPr fontId="23" type="noConversion"/>
  </si>
  <si>
    <t xml:space="preserve">Summer Draft                                                F           A     </t>
  </si>
  <si>
    <t>11.  Vessels minimum ballast condition prior loading should be constrained by maintaining under maximum air draft and Gangway is at 55⁰ or less prior commencement of loading, this should be agreed upon by draft surveyor on berthing</t>
  </si>
  <si>
    <t>LOAD PLANS ON OTHER TABS</t>
  </si>
  <si>
    <t>SAMPLE BELOW</t>
  </si>
  <si>
    <t>Amending cargo description </t>
  </si>
  <si>
    <t>2.    Max Draft not more than 18.50 metres during loading,  before trim, during trimming drafts can exceed with acceptance of on board surveyor keeping in mind UKC not to be less than 1.00m</t>
  </si>
  <si>
    <t>7.   Always maintain positive trim up to trimming cargo when surveyor on board.</t>
  </si>
  <si>
    <t>8.   Commence Trimming in aft hold when possible </t>
  </si>
  <si>
    <t>10.  Vessel should declare total expected de-ballast time including stripping on submitting load plans to agent. </t>
  </si>
  <si>
    <t>12.  Total Pours must be kept to a minimum, where possible where possible pours should be reduced to only 1 pour and maximum 2 per hold excluding trim pending acceptable vessel stresses</t>
  </si>
  <si>
    <t>Many thanks in advance.</t>
  </si>
  <si>
    <t>Deballast Time Required</t>
  </si>
  <si>
    <t xml:space="preserve">LOADING SEQUENCE / STOWAGE PLAN FOR ROY HILL, PORT HEDLAND </t>
  </si>
  <si>
    <t>Version 1 / Date: …..............</t>
  </si>
  <si>
    <t xml:space="preserve">6.   As per attached Marine Notice, density is 1.023 when measured with draft survey hydrometer and 1.025 with load line hydrometer. </t>
  </si>
  <si>
    <t>Nominal Load Rate:   10,700 MT/HR</t>
  </si>
  <si>
    <t>02.10.2024</t>
  </si>
  <si>
    <t>IRON ORE</t>
  </si>
  <si>
    <t>4200 M3/HR</t>
  </si>
  <si>
    <t>T/M3</t>
  </si>
  <si>
    <t>PO CH 6 UPTO 82.7%</t>
  </si>
  <si>
    <t>PO CH 6 UPTO 65.3%</t>
  </si>
  <si>
    <t>PO CH 6 UPTO 45.1%</t>
  </si>
  <si>
    <t>PO CH 6 UPTO 29.5%</t>
  </si>
  <si>
    <t>PO CH 6 UPTO 12.2%</t>
  </si>
  <si>
    <t>PO CH 6 TO EMPTY</t>
  </si>
  <si>
    <t>PO FPT UPTO  62% / PO WBT 1C UPTO 70%</t>
  </si>
  <si>
    <t>PO FPT UPTO  26% / PO WBT 1C UPTO 41%</t>
  </si>
  <si>
    <t>PO FPT &amp; WBT 1C TO EMPTY</t>
  </si>
  <si>
    <t>PO WBT 2S UPTO  74% / PO WBT 3P UPTO 75%</t>
  </si>
  <si>
    <t>PO WBT 2S UPTO  43% / PO WBT 3P UPTO 44%</t>
  </si>
  <si>
    <t>PO WBT 2S UPTO  10% / PO WBT 3P UPTO 13%</t>
  </si>
  <si>
    <t>STRIPPING</t>
  </si>
  <si>
    <t>COMPLETED LOADING  CH 7</t>
  </si>
  <si>
    <t>COMPLETED LOADING  CH 5</t>
  </si>
  <si>
    <t>COMPLETED LOADING  CH 3</t>
  </si>
  <si>
    <t>COMPLETED LOADING  CH 4</t>
  </si>
  <si>
    <t>COMPLETED LOADING  CH 9</t>
  </si>
  <si>
    <t>COMPLETED LOADING  CH 6</t>
  </si>
  <si>
    <t>COMPLETED LOADING  CH 8</t>
  </si>
  <si>
    <t>COMPLETED LOADING  CH 2</t>
  </si>
  <si>
    <t>49200 M3</t>
  </si>
  <si>
    <t>Summer Draft                                                F  18.22        A     18.22</t>
  </si>
  <si>
    <t>PO WBT 2S ,3P, 5P/S TO EMPTY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</si>
</sst>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409]d\-mmm\-yy;@"/>
    <numFmt numFmtId="165" formatCode="&quot;F  :&quot;\ \ \ #.#0_)"/>
    <numFmt numFmtId="166" formatCode="&quot;F  :&quot;\ \ \ #.#0_)\ \ "/>
    <numFmt numFmtId="167" formatCode="#,##0.00_)\ \ &quot;MT&quot;"/>
    <numFmt numFmtId="168" formatCode="0.0"/>
    <numFmt numFmtId="169" formatCode="#,##0\ &quot;Mt&quot;"/>
  </numFmts>
  <fonts count="27">
    <font>
      <sz val="10"/>
      <name val="Arial"/>
      <family val="2"/>
    </font>
    <font>
      <sz val="10"/>
      <name val="Arial"/>
      <family val="2"/>
    </font>
    <font>
      <b/>
      <sz val="10"/>
      <name val="Arial"/>
      <family val="2"/>
    </font>
    <font>
      <sz val="9"/>
      <name val="Arial"/>
      <family val="2"/>
    </font>
    <font>
      <sz val="8.5"/>
      <name val="Arial"/>
      <family val="2"/>
    </font>
    <font>
      <b/>
      <sz val="9"/>
      <name val="Arial"/>
      <family val="2"/>
    </font>
    <font>
      <sz val="7.5"/>
      <name val="Arial"/>
      <family val="2"/>
    </font>
    <font>
      <sz val="8"/>
      <name val="Arial"/>
      <family val="2"/>
    </font>
    <font>
      <sz val="12"/>
      <name val="Times New Roman"/>
      <family val="1"/>
    </font>
    <font>
      <u/>
      <sz val="12"/>
      <name val="Times New Roman"/>
      <family val="1"/>
    </font>
    <font>
      <b/>
      <sz val="8"/>
      <name val="Arial"/>
      <family val="2"/>
    </font>
    <font>
      <b/>
      <sz val="8.5"/>
      <name val="Arial"/>
      <family val="2"/>
    </font>
    <font>
      <b/>
      <sz val="12"/>
      <name val="Arial"/>
      <family val="2"/>
    </font>
    <font>
      <b/>
      <sz val="11"/>
      <name val="Arial"/>
      <family val="2"/>
    </font>
    <font>
      <b/>
      <u/>
      <sz val="8"/>
      <name val="Arial"/>
      <family val="2"/>
    </font>
    <font>
      <b/>
      <sz val="16"/>
      <name val="Arial"/>
      <family val="2"/>
    </font>
    <font>
      <u/>
      <sz val="9"/>
      <name val="Arial"/>
      <family val="2"/>
    </font>
    <font>
      <sz val="16"/>
      <name val="Arial"/>
      <family val="2"/>
    </font>
    <font>
      <sz val="16"/>
      <color rgb="FFFF0000"/>
      <name val="Arial"/>
      <family val="2"/>
    </font>
    <font>
      <sz val="11"/>
      <name val="Segoe UI"/>
      <family val="2"/>
    </font>
    <font>
      <sz val="10"/>
      <color rgb="FF000000"/>
      <name val="Times New Roman"/>
      <family val="1"/>
      <charset val="161"/>
    </font>
    <font>
      <sz val="10"/>
      <color rgb="FF000000"/>
      <name val="Times New Roman"/>
      <family val="1"/>
    </font>
    <font>
      <i/>
      <sz val="10"/>
      <name val="Arial"/>
      <family val="2"/>
    </font>
    <font>
      <sz val="9"/>
      <name val="細明體"/>
      <family val="3"/>
      <charset val="136"/>
    </font>
    <font>
      <sz val="10"/>
      <name val="Calibri"/>
      <family val="2"/>
      <scheme val="minor"/>
    </font>
    <font>
      <b/>
      <sz val="14"/>
      <color rgb="FFFF0000"/>
      <name val="Calibri"/>
      <family val="2"/>
      <scheme val="minor"/>
    </font>
    <font>
      <b/>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39997558519241921"/>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7">
    <xf numFmtId="0" fontId="0"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20" fillId="0" borderId="0"/>
    <xf numFmtId="0" fontId="21" fillId="0" borderId="0"/>
  </cellStyleXfs>
  <cellXfs count="232">
    <xf numFmtId="0" fontId="0" fillId="0" borderId="0" xfId="0"/>
    <xf numFmtId="0" fontId="2" fillId="0" borderId="0" xfId="0" applyFont="1"/>
    <xf numFmtId="0" fontId="3" fillId="0" borderId="0" xfId="0" applyFont="1" applyAlignment="1">
      <alignment vertical="center"/>
    </xf>
    <xf numFmtId="0" fontId="6" fillId="0" borderId="0" xfId="0" applyFont="1" applyAlignment="1">
      <alignment vertical="center"/>
    </xf>
    <xf numFmtId="0" fontId="3" fillId="0" borderId="0" xfId="0" applyFont="1"/>
    <xf numFmtId="0" fontId="6" fillId="0" borderId="0" xfId="0" applyFont="1"/>
    <xf numFmtId="0" fontId="8" fillId="0" borderId="0" xfId="0" applyFont="1"/>
    <xf numFmtId="167" fontId="9" fillId="0" borderId="0" xfId="0" applyNumberFormat="1" applyFont="1"/>
    <xf numFmtId="0" fontId="7" fillId="0" borderId="0" xfId="0" applyFont="1"/>
    <xf numFmtId="3" fontId="3" fillId="0" borderId="1" xfId="0" applyNumberFormat="1" applyFont="1" applyBorder="1" applyAlignment="1">
      <alignment horizontal="center"/>
    </xf>
    <xf numFmtId="168" fontId="4" fillId="0" borderId="11" xfId="0" applyNumberFormat="1" applyFont="1" applyBorder="1" applyAlignment="1">
      <alignment horizontal="left"/>
    </xf>
    <xf numFmtId="3" fontId="4" fillId="0" borderId="1" xfId="0" applyNumberFormat="1" applyFont="1" applyBorder="1" applyAlignment="1">
      <alignment horizontal="center" wrapText="1" shrinkToFit="1"/>
    </xf>
    <xf numFmtId="168" fontId="4" fillId="0" borderId="11" xfId="0" applyNumberFormat="1" applyFont="1" applyBorder="1" applyAlignment="1">
      <alignment horizontal="left" wrapText="1" shrinkToFit="1"/>
    </xf>
    <xf numFmtId="0" fontId="7" fillId="0" borderId="0" xfId="0" applyFont="1" applyAlignment="1">
      <alignment horizontal="center"/>
    </xf>
    <xf numFmtId="3" fontId="7" fillId="0" borderId="0" xfId="0" applyNumberFormat="1" applyFont="1" applyAlignment="1">
      <alignment horizontal="center"/>
    </xf>
    <xf numFmtId="0" fontId="3" fillId="0" borderId="11" xfId="0" applyFont="1" applyBorder="1" applyAlignment="1">
      <alignment horizontal="center"/>
    </xf>
    <xf numFmtId="0" fontId="15" fillId="0" borderId="0" xfId="0" applyFont="1" applyAlignment="1">
      <alignment horizontal="center"/>
    </xf>
    <xf numFmtId="0" fontId="11" fillId="0" borderId="23" xfId="0" applyFont="1" applyBorder="1" applyAlignment="1">
      <alignment horizontal="center" vertical="center"/>
    </xf>
    <xf numFmtId="165" fontId="3" fillId="0" borderId="34" xfId="0" applyNumberFormat="1" applyFont="1" applyBorder="1" applyAlignment="1">
      <alignment vertical="center"/>
    </xf>
    <xf numFmtId="166" fontId="3" fillId="0" borderId="34" xfId="0" applyNumberFormat="1" applyFont="1" applyBorder="1" applyAlignment="1">
      <alignment vertical="center"/>
    </xf>
    <xf numFmtId="0" fontId="3" fillId="0" borderId="0" xfId="0" applyFont="1" applyAlignment="1">
      <alignment horizontal="left"/>
    </xf>
    <xf numFmtId="167" fontId="16" fillId="0" borderId="0" xfId="0" applyNumberFormat="1" applyFont="1" applyAlignment="1">
      <alignment horizontal="center"/>
    </xf>
    <xf numFmtId="0" fontId="3" fillId="0" borderId="0" xfId="0" applyFont="1" applyAlignment="1">
      <alignment horizontal="center"/>
    </xf>
    <xf numFmtId="167" fontId="16" fillId="0" borderId="0" xfId="0" applyNumberFormat="1" applyFont="1"/>
    <xf numFmtId="0" fontId="3" fillId="0" borderId="40" xfId="0" applyFont="1" applyBorder="1"/>
    <xf numFmtId="0" fontId="3" fillId="0" borderId="21" xfId="0" applyFont="1" applyBorder="1" applyAlignment="1">
      <alignment horizontal="left"/>
    </xf>
    <xf numFmtId="167" fontId="16" fillId="0" borderId="21" xfId="0" applyNumberFormat="1" applyFont="1" applyBorder="1" applyAlignment="1">
      <alignment horizontal="center"/>
    </xf>
    <xf numFmtId="0" fontId="3" fillId="0" borderId="41" xfId="0" applyFont="1" applyBorder="1"/>
    <xf numFmtId="0" fontId="3" fillId="0" borderId="42" xfId="0" applyFont="1" applyBorder="1"/>
    <xf numFmtId="167" fontId="16" fillId="0" borderId="43" xfId="0" applyNumberFormat="1" applyFont="1" applyBorder="1"/>
    <xf numFmtId="0" fontId="3" fillId="0" borderId="26" xfId="0" applyFont="1" applyBorder="1" applyAlignment="1">
      <alignment horizontal="center"/>
    </xf>
    <xf numFmtId="168" fontId="4" fillId="0" borderId="26" xfId="0" applyNumberFormat="1" applyFont="1" applyBorder="1" applyAlignment="1">
      <alignment horizontal="left"/>
    </xf>
    <xf numFmtId="168" fontId="4" fillId="0" borderId="26" xfId="0" applyNumberFormat="1" applyFont="1" applyBorder="1" applyAlignment="1">
      <alignment horizontal="left" wrapText="1" shrinkToFit="1"/>
    </xf>
    <xf numFmtId="0" fontId="7" fillId="0" borderId="32" xfId="0" applyFont="1" applyBorder="1"/>
    <xf numFmtId="0" fontId="14" fillId="0" borderId="28" xfId="0" applyFont="1" applyBorder="1"/>
    <xf numFmtId="0" fontId="10" fillId="0" borderId="28" xfId="0" applyFont="1" applyBorder="1"/>
    <xf numFmtId="0" fontId="7" fillId="0" borderId="49" xfId="0" applyFont="1" applyBorder="1"/>
    <xf numFmtId="0" fontId="17" fillId="0" borderId="0" xfId="0" applyFont="1"/>
    <xf numFmtId="0" fontId="18" fillId="0" borderId="0" xfId="0" applyFont="1"/>
    <xf numFmtId="0" fontId="7" fillId="0" borderId="32" xfId="0" applyFont="1" applyBorder="1" applyAlignment="1">
      <alignment vertical="center"/>
    </xf>
    <xf numFmtId="0" fontId="12" fillId="0" borderId="48" xfId="0" applyFont="1" applyBorder="1" applyAlignment="1">
      <alignment vertical="center"/>
    </xf>
    <xf numFmtId="0" fontId="14" fillId="0" borderId="28" xfId="0" applyFont="1" applyBorder="1" applyAlignment="1">
      <alignment vertical="center"/>
    </xf>
    <xf numFmtId="3" fontId="3" fillId="4" borderId="1" xfId="0" applyNumberFormat="1" applyFont="1" applyFill="1" applyBorder="1" applyAlignment="1" applyProtection="1">
      <alignment horizontal="center" wrapText="1" shrinkToFit="1"/>
      <protection locked="0"/>
    </xf>
    <xf numFmtId="168" fontId="3" fillId="4" borderId="11" xfId="0" applyNumberFormat="1" applyFont="1" applyFill="1" applyBorder="1" applyAlignment="1" applyProtection="1">
      <alignment horizontal="left" wrapText="1" shrinkToFit="1"/>
      <protection locked="0"/>
    </xf>
    <xf numFmtId="168" fontId="3" fillId="4" borderId="26" xfId="0" applyNumberFormat="1" applyFont="1" applyFill="1" applyBorder="1" applyAlignment="1" applyProtection="1">
      <alignment horizontal="left" wrapText="1" shrinkToFit="1"/>
      <protection locked="0"/>
    </xf>
    <xf numFmtId="0" fontId="19" fillId="0" borderId="0" xfId="0" applyFont="1" applyAlignment="1">
      <alignment vertical="center"/>
    </xf>
    <xf numFmtId="0" fontId="22" fillId="0" borderId="0" xfId="0" applyFont="1"/>
    <xf numFmtId="168" fontId="3" fillId="4" borderId="11" xfId="0" applyNumberFormat="1" applyFont="1" applyFill="1" applyBorder="1" applyAlignment="1" applyProtection="1">
      <alignment wrapText="1" shrinkToFit="1"/>
      <protection locked="0"/>
    </xf>
    <xf numFmtId="168" fontId="3" fillId="4" borderId="11" xfId="0" applyNumberFormat="1" applyFont="1" applyFill="1" applyBorder="1" applyAlignment="1" applyProtection="1">
      <alignment horizontal="center" wrapText="1" shrinkToFit="1"/>
      <protection locked="0"/>
    </xf>
    <xf numFmtId="2" fontId="3" fillId="4" borderId="34" xfId="0" applyNumberFormat="1" applyFont="1" applyFill="1" applyBorder="1" applyAlignment="1" applyProtection="1">
      <alignment horizontal="center" vertical="center" wrapText="1" shrinkToFit="1"/>
      <protection locked="0"/>
    </xf>
    <xf numFmtId="0" fontId="3" fillId="0" borderId="30" xfId="0" applyFont="1" applyBorder="1"/>
    <xf numFmtId="0" fontId="3" fillId="0" borderId="28" xfId="0" applyFont="1" applyBorder="1"/>
    <xf numFmtId="0" fontId="3" fillId="0" borderId="31" xfId="0" applyFont="1" applyBorder="1"/>
    <xf numFmtId="0" fontId="3" fillId="0" borderId="32" xfId="0" applyFont="1" applyBorder="1"/>
    <xf numFmtId="0" fontId="3" fillId="0" borderId="33" xfId="0" applyFont="1" applyBorder="1"/>
    <xf numFmtId="167" fontId="3" fillId="0" borderId="20" xfId="0" applyNumberFormat="1" applyFont="1" applyBorder="1" applyAlignment="1">
      <alignment horizontal="right" wrapText="1" shrinkToFit="1"/>
    </xf>
    <xf numFmtId="0" fontId="16" fillId="0" borderId="21" xfId="0" applyFont="1" applyBorder="1"/>
    <xf numFmtId="0" fontId="16" fillId="0" borderId="20" xfId="0" applyFont="1" applyBorder="1"/>
    <xf numFmtId="0" fontId="3" fillId="0" borderId="21" xfId="0" applyFont="1" applyBorder="1"/>
    <xf numFmtId="0" fontId="2" fillId="0" borderId="0" xfId="2" applyFont="1"/>
    <xf numFmtId="0" fontId="24" fillId="0" borderId="0" xfId="0" applyFont="1" applyAlignment="1">
      <alignment vertical="center" wrapText="1"/>
    </xf>
    <xf numFmtId="0" fontId="24" fillId="0" borderId="0" xfId="0" applyFont="1" applyAlignment="1">
      <alignment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26" fillId="0" borderId="0" xfId="0" applyFont="1" applyAlignment="1">
      <alignment wrapText="1"/>
    </xf>
    <xf numFmtId="0" fontId="24" fillId="0" borderId="0" xfId="0" applyFont="1"/>
    <xf numFmtId="0" fontId="0" fillId="0" borderId="0" xfId="0" applyAlignment="1">
      <alignment horizontal="center" vertical="center"/>
    </xf>
    <xf numFmtId="0" fontId="15" fillId="0" borderId="0" xfId="0" applyFont="1" applyAlignment="1">
      <alignment horizontal="center" vertical="center"/>
    </xf>
    <xf numFmtId="0" fontId="0" fillId="0" borderId="0" xfId="0" applyAlignment="1">
      <alignment horizontal="center"/>
    </xf>
    <xf numFmtId="0" fontId="5" fillId="0" borderId="36" xfId="0" applyFont="1" applyBorder="1" applyAlignment="1">
      <alignment horizontal="center" vertical="center"/>
    </xf>
    <xf numFmtId="0" fontId="5" fillId="0" borderId="23" xfId="0" applyFont="1" applyBorder="1" applyAlignment="1">
      <alignment horizontal="center" vertical="center"/>
    </xf>
    <xf numFmtId="0" fontId="5" fillId="3" borderId="23" xfId="0" applyFont="1" applyFill="1" applyBorder="1" applyAlignment="1" applyProtection="1">
      <alignment horizontal="center" vertical="center" wrapText="1" shrinkToFit="1"/>
      <protection locked="0"/>
    </xf>
    <xf numFmtId="164" fontId="5" fillId="4" borderId="23" xfId="0" applyNumberFormat="1" applyFont="1" applyFill="1" applyBorder="1" applyAlignment="1" applyProtection="1">
      <alignment horizontal="center" vertical="center" wrapText="1" shrinkToFit="1"/>
      <protection locked="0"/>
    </xf>
    <xf numFmtId="0" fontId="5" fillId="0" borderId="23" xfId="0" applyFont="1" applyBorder="1" applyAlignment="1">
      <alignment horizontal="center" vertical="center" wrapText="1"/>
    </xf>
    <xf numFmtId="0" fontId="5" fillId="0" borderId="23" xfId="0" applyFont="1" applyBorder="1" applyAlignment="1" applyProtection="1">
      <alignment horizontal="center" vertical="center" wrapText="1" shrinkToFit="1"/>
      <protection locked="0"/>
    </xf>
    <xf numFmtId="0" fontId="5" fillId="4" borderId="23" xfId="0" applyFont="1" applyFill="1" applyBorder="1" applyAlignment="1" applyProtection="1">
      <alignment horizontal="center" vertical="center" wrapText="1" shrinkToFit="1"/>
      <protection locked="0"/>
    </xf>
    <xf numFmtId="0" fontId="5" fillId="4" borderId="24" xfId="0" applyFont="1" applyFill="1" applyBorder="1" applyAlignment="1" applyProtection="1">
      <alignment horizontal="center" vertical="center" wrapText="1" shrinkToFit="1"/>
      <protection locked="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8" xfId="0" applyFont="1" applyBorder="1" applyAlignment="1">
      <alignment horizontal="center" vertical="center"/>
    </xf>
    <xf numFmtId="0" fontId="5" fillId="4" borderId="37" xfId="0" applyFont="1" applyFill="1" applyBorder="1" applyAlignment="1" applyProtection="1">
      <alignment horizontal="center" vertical="center" wrapText="1" shrinkToFit="1"/>
      <protection locked="0"/>
    </xf>
    <xf numFmtId="0" fontId="5" fillId="4" borderId="11" xfId="0" applyFont="1" applyFill="1" applyBorder="1" applyAlignment="1" applyProtection="1">
      <alignment horizontal="center" vertical="center" wrapText="1" shrinkToFit="1"/>
      <protection locked="0"/>
    </xf>
    <xf numFmtId="2" fontId="3" fillId="4" borderId="11" xfId="0" applyNumberFormat="1" applyFont="1" applyFill="1" applyBorder="1" applyAlignment="1" applyProtection="1">
      <alignment horizontal="center" vertical="center" wrapText="1" shrinkToFit="1"/>
      <protection locked="0"/>
    </xf>
    <xf numFmtId="0" fontId="3" fillId="4" borderId="11" xfId="0" applyFont="1" applyFill="1" applyBorder="1" applyAlignment="1">
      <alignment horizontal="center" vertical="distributed"/>
    </xf>
    <xf numFmtId="2" fontId="7" fillId="4" borderId="11" xfId="0" applyNumberFormat="1" applyFont="1" applyFill="1" applyBorder="1" applyAlignment="1" applyProtection="1">
      <alignment horizontal="center" vertical="center" wrapText="1" shrinkToFit="1"/>
      <protection locked="0"/>
    </xf>
    <xf numFmtId="0" fontId="3" fillId="4" borderId="11" xfId="0" applyFont="1" applyFill="1" applyBorder="1" applyAlignment="1" applyProtection="1">
      <alignment horizontal="center" vertical="center" wrapText="1" shrinkToFit="1"/>
      <protection locked="0"/>
    </xf>
    <xf numFmtId="0" fontId="3" fillId="0" borderId="11" xfId="0" applyFont="1" applyBorder="1" applyAlignment="1">
      <alignment horizontal="left" vertical="distributed" indent="1"/>
    </xf>
    <xf numFmtId="0" fontId="3" fillId="0" borderId="37" xfId="0" applyFont="1" applyBorder="1" applyAlignment="1">
      <alignment horizontal="left" vertical="center" wrapText="1"/>
    </xf>
    <xf numFmtId="0" fontId="3" fillId="0" borderId="11" xfId="0" applyFont="1" applyBorder="1" applyAlignment="1">
      <alignment horizontal="left" vertical="center" wrapText="1"/>
    </xf>
    <xf numFmtId="0" fontId="3" fillId="0" borderId="11" xfId="0" applyFont="1" applyBorder="1" applyAlignment="1">
      <alignment horizontal="left" vertical="center"/>
    </xf>
    <xf numFmtId="0" fontId="3" fillId="0" borderId="11" xfId="0" applyFont="1" applyBorder="1" applyAlignment="1">
      <alignment horizontal="center" vertical="center" wrapText="1"/>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lignment horizontal="center" vertical="distributed"/>
    </xf>
    <xf numFmtId="0" fontId="3" fillId="0" borderId="26" xfId="0" applyFont="1" applyBorder="1" applyAlignment="1">
      <alignment horizontal="center" vertical="distributed"/>
    </xf>
    <xf numFmtId="0" fontId="3" fillId="0" borderId="37" xfId="0" applyFont="1" applyBorder="1" applyAlignment="1">
      <alignment horizontal="left" vertical="center"/>
    </xf>
    <xf numFmtId="0" fontId="3" fillId="0" borderId="34" xfId="0" applyFont="1" applyBorder="1" applyAlignment="1">
      <alignment horizontal="center" vertical="center"/>
    </xf>
    <xf numFmtId="0" fontId="3" fillId="4" borderId="34" xfId="0" applyFont="1" applyFill="1" applyBorder="1" applyAlignment="1" applyProtection="1">
      <alignment horizontal="center" vertical="center" wrapText="1" shrinkToFit="1"/>
      <protection locked="0"/>
    </xf>
    <xf numFmtId="0" fontId="3" fillId="0" borderId="26" xfId="0" applyFont="1" applyBorder="1" applyAlignment="1">
      <alignment horizontal="center" vertical="center"/>
    </xf>
    <xf numFmtId="0" fontId="5" fillId="4" borderId="39" xfId="0" applyFont="1" applyFill="1" applyBorder="1" applyAlignment="1" applyProtection="1">
      <alignment horizontal="center" vertical="center" wrapText="1" shrinkToFit="1"/>
      <protection locked="0"/>
    </xf>
    <xf numFmtId="0" fontId="5" fillId="4" borderId="34" xfId="0" applyFont="1" applyFill="1" applyBorder="1" applyAlignment="1" applyProtection="1">
      <alignment horizontal="center" vertical="center" wrapText="1" shrinkToFit="1"/>
      <protection locked="0"/>
    </xf>
    <xf numFmtId="2" fontId="3" fillId="4" borderId="34" xfId="0" applyNumberFormat="1" applyFont="1" applyFill="1" applyBorder="1" applyAlignment="1" applyProtection="1">
      <alignment horizontal="center" vertical="center" wrapText="1" shrinkToFit="1"/>
      <protection locked="0"/>
    </xf>
    <xf numFmtId="2" fontId="3" fillId="4" borderId="35" xfId="0" applyNumberFormat="1" applyFont="1" applyFill="1" applyBorder="1" applyAlignment="1" applyProtection="1">
      <alignment horizontal="center" vertical="center" wrapText="1" shrinkToFit="1"/>
      <protection locked="0"/>
    </xf>
    <xf numFmtId="0" fontId="3" fillId="0" borderId="34" xfId="0" applyFont="1" applyBorder="1" applyAlignment="1">
      <alignment horizontal="center" vertical="center" wrapText="1"/>
    </xf>
    <xf numFmtId="2" fontId="3" fillId="0" borderId="34" xfId="0" applyNumberFormat="1" applyFont="1" applyBorder="1" applyAlignment="1" applyProtection="1">
      <alignment horizontal="center" vertical="center" wrapText="1" shrinkToFit="1"/>
      <protection locked="0"/>
    </xf>
    <xf numFmtId="2" fontId="7" fillId="4" borderId="34" xfId="0" applyNumberFormat="1" applyFont="1" applyFill="1" applyBorder="1" applyAlignment="1" applyProtection="1">
      <alignment horizontal="center" vertical="center" wrapText="1" shrinkToFit="1"/>
      <protection locked="0"/>
    </xf>
    <xf numFmtId="0" fontId="3" fillId="0" borderId="0" xfId="0" applyFont="1" applyAlignment="1">
      <alignment horizontal="center"/>
    </xf>
    <xf numFmtId="0" fontId="3" fillId="0" borderId="23" xfId="0" applyFont="1" applyBorder="1" applyAlignment="1">
      <alignment horizontal="center" vertical="justify"/>
    </xf>
    <xf numFmtId="0" fontId="3" fillId="0" borderId="19" xfId="0" applyFont="1" applyBorder="1" applyAlignment="1">
      <alignment horizontal="center" vertical="justify"/>
    </xf>
    <xf numFmtId="0" fontId="3" fillId="0" borderId="24" xfId="0" applyFont="1" applyBorder="1" applyAlignment="1">
      <alignment horizontal="center" vertical="justify"/>
    </xf>
    <xf numFmtId="0" fontId="3" fillId="4" borderId="25" xfId="0" applyFont="1" applyFill="1" applyBorder="1" applyAlignment="1" applyProtection="1">
      <alignment horizontal="center" vertical="center" wrapText="1" shrinkToFit="1"/>
      <protection locked="0"/>
    </xf>
    <xf numFmtId="0" fontId="3" fillId="4" borderId="2" xfId="0" applyFont="1" applyFill="1" applyBorder="1" applyAlignment="1" applyProtection="1">
      <alignment horizontal="center" vertical="center" wrapText="1" shrinkToFit="1"/>
      <protection locked="0"/>
    </xf>
    <xf numFmtId="0" fontId="3" fillId="4" borderId="3" xfId="0" applyFont="1" applyFill="1" applyBorder="1" applyAlignment="1" applyProtection="1">
      <alignment horizontal="center" vertical="center" wrapText="1" shrinkToFit="1"/>
      <protection locked="0"/>
    </xf>
    <xf numFmtId="0" fontId="3" fillId="4" borderId="1" xfId="0" applyFont="1" applyFill="1" applyBorder="1" applyAlignment="1" applyProtection="1">
      <alignment horizontal="center" vertical="center" wrapText="1" shrinkToFit="1"/>
      <protection locked="0"/>
    </xf>
    <xf numFmtId="0" fontId="3" fillId="0" borderId="16" xfId="0" applyFont="1" applyBorder="1" applyAlignment="1">
      <alignment horizontal="center" vertical="justify"/>
    </xf>
    <xf numFmtId="0" fontId="3" fillId="0" borderId="17" xfId="0" applyFont="1" applyBorder="1" applyAlignment="1">
      <alignment horizontal="center" vertical="justify"/>
    </xf>
    <xf numFmtId="0" fontId="3" fillId="0" borderId="18" xfId="0" applyFont="1" applyBorder="1" applyAlignment="1">
      <alignment horizontal="center" vertical="justify"/>
    </xf>
    <xf numFmtId="0" fontId="3" fillId="0" borderId="20" xfId="0" applyFont="1" applyBorder="1" applyAlignment="1">
      <alignment horizontal="center" vertical="justify"/>
    </xf>
    <xf numFmtId="0" fontId="3" fillId="0" borderId="21" xfId="0" applyFont="1" applyBorder="1" applyAlignment="1">
      <alignment horizontal="center" vertical="justify"/>
    </xf>
    <xf numFmtId="0" fontId="3" fillId="0" borderId="22" xfId="0" applyFont="1" applyBorder="1" applyAlignment="1">
      <alignment horizontal="center" vertical="justify"/>
    </xf>
    <xf numFmtId="0" fontId="5" fillId="0" borderId="11" xfId="0" applyFont="1" applyBorder="1" applyAlignment="1">
      <alignment horizontal="center" vertical="center" wrapText="1" shrinkToFit="1"/>
    </xf>
    <xf numFmtId="0" fontId="5" fillId="0" borderId="26" xfId="0" applyFont="1" applyBorder="1" applyAlignment="1">
      <alignment horizontal="center" vertical="center" wrapText="1" shrinkToFit="1"/>
    </xf>
    <xf numFmtId="0" fontId="3" fillId="0" borderId="27" xfId="0" applyFont="1" applyBorder="1" applyAlignment="1">
      <alignment horizontal="center"/>
    </xf>
    <xf numFmtId="0" fontId="0" fillId="0" borderId="28" xfId="0" applyBorder="1"/>
    <xf numFmtId="0" fontId="0" fillId="0" borderId="29" xfId="0" applyBorder="1"/>
    <xf numFmtId="0" fontId="3" fillId="0" borderId="30" xfId="0" applyFont="1" applyBorder="1" applyAlignment="1">
      <alignment horizontal="center"/>
    </xf>
    <xf numFmtId="0" fontId="3" fillId="0" borderId="28" xfId="0" applyFont="1" applyBorder="1" applyAlignment="1">
      <alignment horizontal="center"/>
    </xf>
    <xf numFmtId="0" fontId="3" fillId="0" borderId="29" xfId="0" applyFont="1" applyBorder="1" applyAlignment="1">
      <alignment horizontal="center"/>
    </xf>
    <xf numFmtId="0" fontId="3" fillId="0" borderId="34" xfId="0" applyFont="1"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3" fillId="4" borderId="26" xfId="0" applyFont="1" applyFill="1" applyBorder="1" applyAlignment="1" applyProtection="1">
      <alignment horizontal="center" vertical="center" wrapText="1" shrinkToFit="1"/>
      <protection locked="0"/>
    </xf>
    <xf numFmtId="0" fontId="5" fillId="0" borderId="2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1"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3" xfId="0" applyFont="1" applyBorder="1" applyAlignment="1">
      <alignment horizontal="center" vertical="center" wrapText="1" shrinkToFit="1"/>
    </xf>
    <xf numFmtId="167" fontId="5" fillId="0" borderId="19" xfId="0" applyNumberFormat="1" applyFont="1" applyBorder="1" applyAlignment="1">
      <alignment horizontal="center" vertical="center" wrapText="1" shrinkToFit="1"/>
    </xf>
    <xf numFmtId="167" fontId="5" fillId="0" borderId="17" xfId="0" applyNumberFormat="1" applyFont="1" applyBorder="1" applyAlignment="1">
      <alignment horizontal="center" vertical="center" wrapText="1" shrinkToFit="1"/>
    </xf>
    <xf numFmtId="167" fontId="5" fillId="0" borderId="18" xfId="0" applyNumberFormat="1" applyFont="1" applyBorder="1" applyAlignment="1">
      <alignment horizontal="center" vertical="center" wrapText="1" shrinkToFit="1"/>
    </xf>
    <xf numFmtId="167" fontId="16" fillId="0" borderId="2" xfId="0" applyNumberFormat="1" applyFont="1" applyBorder="1" applyAlignment="1">
      <alignment horizontal="center"/>
    </xf>
    <xf numFmtId="0" fontId="3" fillId="0" borderId="4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2" xfId="0" applyFont="1" applyBorder="1" applyAlignment="1">
      <alignment horizontal="center" vertical="center" wrapText="1" shrinkToFit="1"/>
    </xf>
    <xf numFmtId="0" fontId="3" fillId="0" borderId="14" xfId="0" applyFont="1" applyBorder="1" applyAlignment="1">
      <alignment horizontal="center" vertical="center" wrapText="1" shrinkToFit="1"/>
    </xf>
    <xf numFmtId="0" fontId="3" fillId="0" borderId="15"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10" xfId="0" applyFont="1" applyBorder="1" applyAlignment="1">
      <alignment horizontal="center" vertical="center" wrapText="1" shrinkToFit="1"/>
    </xf>
    <xf numFmtId="0" fontId="3" fillId="0" borderId="0" xfId="0" applyFont="1" applyAlignment="1">
      <alignment horizontal="center" vertical="center" wrapText="1" shrinkToFit="1"/>
    </xf>
    <xf numFmtId="0" fontId="3" fillId="0" borderId="13"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xf>
    <xf numFmtId="0" fontId="3" fillId="0" borderId="21" xfId="0" applyFont="1" applyBorder="1" applyAlignment="1">
      <alignment horizontal="center"/>
    </xf>
    <xf numFmtId="0" fontId="3" fillId="0" borderId="22" xfId="0" applyFont="1" applyBorder="1" applyAlignment="1">
      <alignment horizontal="center"/>
    </xf>
    <xf numFmtId="3" fontId="5" fillId="0" borderId="19" xfId="0" applyNumberFormat="1" applyFont="1" applyBorder="1" applyAlignment="1">
      <alignment horizontal="center"/>
    </xf>
    <xf numFmtId="3" fontId="5" fillId="0" borderId="18" xfId="0" applyNumberFormat="1" applyFont="1" applyBorder="1" applyAlignment="1">
      <alignment horizontal="center"/>
    </xf>
    <xf numFmtId="0" fontId="5" fillId="0" borderId="19" xfId="0" applyFont="1" applyBorder="1" applyAlignment="1" applyProtection="1">
      <alignment horizontal="center"/>
      <protection locked="0"/>
    </xf>
    <xf numFmtId="0" fontId="5" fillId="0" borderId="18" xfId="0" applyFont="1" applyBorder="1" applyAlignment="1" applyProtection="1">
      <alignment horizontal="center"/>
      <protection locked="0"/>
    </xf>
    <xf numFmtId="0" fontId="3" fillId="0" borderId="1" xfId="0" applyFont="1" applyBorder="1" applyAlignment="1">
      <alignment horizontal="center"/>
    </xf>
    <xf numFmtId="0" fontId="3" fillId="0" borderId="3" xfId="0" applyFont="1" applyBorder="1" applyAlignment="1">
      <alignment horizontal="center"/>
    </xf>
    <xf numFmtId="0" fontId="3" fillId="0" borderId="45" xfId="0" applyFont="1" applyBorder="1" applyAlignment="1">
      <alignment horizontal="center" vertical="center" wrapText="1" shrinkToFit="1"/>
    </xf>
    <xf numFmtId="0" fontId="3" fillId="0" borderId="46" xfId="0" applyFont="1" applyBorder="1" applyAlignment="1">
      <alignment horizontal="center" vertical="center" wrapText="1" shrinkToFit="1"/>
    </xf>
    <xf numFmtId="0" fontId="3" fillId="0" borderId="4" xfId="0" applyFont="1" applyBorder="1" applyAlignment="1">
      <alignment horizontal="center" wrapText="1" shrinkToFit="1"/>
    </xf>
    <xf numFmtId="0" fontId="3" fillId="0" borderId="6" xfId="0" applyFont="1" applyBorder="1" applyAlignment="1">
      <alignment horizontal="center" wrapText="1" shrinkToFit="1"/>
    </xf>
    <xf numFmtId="0" fontId="3" fillId="0" borderId="7" xfId="0" applyFont="1" applyBorder="1" applyAlignment="1">
      <alignment horizontal="center" wrapText="1" shrinkToFit="1"/>
    </xf>
    <xf numFmtId="0" fontId="3" fillId="0" borderId="9" xfId="0" applyFont="1" applyBorder="1" applyAlignment="1">
      <alignment horizontal="center" wrapText="1" shrinkToFit="1"/>
    </xf>
    <xf numFmtId="2" fontId="3" fillId="4" borderId="11" xfId="0" applyNumberFormat="1" applyFont="1" applyFill="1" applyBorder="1" applyAlignment="1" applyProtection="1">
      <alignment horizontal="center" wrapText="1" shrinkToFit="1"/>
      <protection locked="0"/>
    </xf>
    <xf numFmtId="0" fontId="3" fillId="0" borderId="37" xfId="0" applyFont="1" applyBorder="1" applyAlignment="1">
      <alignment horizontal="center"/>
    </xf>
    <xf numFmtId="0" fontId="4" fillId="4" borderId="11" xfId="0" applyFont="1" applyFill="1" applyBorder="1" applyAlignment="1" applyProtection="1">
      <alignment horizontal="center" wrapText="1" shrinkToFit="1"/>
      <protection locked="0"/>
    </xf>
    <xf numFmtId="3" fontId="4" fillId="4" borderId="11" xfId="0" applyNumberFormat="1" applyFont="1" applyFill="1" applyBorder="1" applyAlignment="1" applyProtection="1">
      <alignment horizontal="center" wrapText="1" shrinkToFit="1"/>
      <protection locked="0"/>
    </xf>
    <xf numFmtId="0" fontId="3" fillId="4" borderId="3" xfId="0" applyFont="1" applyFill="1" applyBorder="1" applyAlignment="1" applyProtection="1">
      <alignment horizontal="center" wrapText="1" shrinkToFit="1"/>
      <protection locked="0"/>
    </xf>
    <xf numFmtId="0" fontId="3" fillId="4" borderId="11" xfId="0" applyFont="1" applyFill="1" applyBorder="1" applyAlignment="1" applyProtection="1">
      <alignment horizontal="center" wrapText="1" shrinkToFit="1"/>
      <protection locked="0"/>
    </xf>
    <xf numFmtId="0" fontId="3" fillId="2" borderId="1" xfId="0" applyFont="1" applyFill="1" applyBorder="1" applyAlignment="1" applyProtection="1">
      <alignment horizontal="left" vertical="center" wrapText="1" shrinkToFit="1"/>
      <protection locked="0"/>
    </xf>
    <xf numFmtId="0" fontId="3" fillId="2" borderId="2" xfId="0" applyFont="1" applyFill="1" applyBorder="1" applyAlignment="1" applyProtection="1">
      <alignment horizontal="left" vertical="center" wrapText="1" shrinkToFit="1"/>
      <protection locked="0"/>
    </xf>
    <xf numFmtId="0" fontId="3" fillId="2" borderId="3" xfId="0" applyFont="1" applyFill="1" applyBorder="1" applyAlignment="1" applyProtection="1">
      <alignment horizontal="left" vertical="center" wrapText="1" shrinkToFit="1"/>
      <protection locked="0"/>
    </xf>
    <xf numFmtId="3" fontId="4" fillId="4" borderId="1" xfId="0" applyNumberFormat="1" applyFont="1" applyFill="1" applyBorder="1" applyAlignment="1" applyProtection="1">
      <alignment horizontal="center" wrapText="1" shrinkToFit="1"/>
      <protection locked="0"/>
    </xf>
    <xf numFmtId="3" fontId="4" fillId="4" borderId="3" xfId="0" applyNumberFormat="1" applyFont="1" applyFill="1" applyBorder="1" applyAlignment="1" applyProtection="1">
      <alignment horizontal="center" wrapText="1" shrinkToFit="1"/>
      <protection locked="0"/>
    </xf>
    <xf numFmtId="0" fontId="10" fillId="0" borderId="0" xfId="0" applyFont="1" applyAlignment="1">
      <alignment horizontal="center"/>
    </xf>
    <xf numFmtId="0" fontId="4" fillId="4" borderId="1" xfId="0" applyFont="1" applyFill="1" applyBorder="1" applyAlignment="1" applyProtection="1">
      <alignment horizontal="center" wrapText="1" shrinkToFit="1"/>
      <protection locked="0"/>
    </xf>
    <xf numFmtId="0" fontId="4" fillId="4" borderId="3" xfId="0" applyFont="1" applyFill="1" applyBorder="1" applyAlignment="1" applyProtection="1">
      <alignment horizontal="center" wrapText="1" shrinkToFit="1"/>
      <protection locked="0"/>
    </xf>
    <xf numFmtId="0" fontId="4" fillId="4" borderId="12" xfId="0" applyFont="1" applyFill="1" applyBorder="1" applyAlignment="1" applyProtection="1">
      <alignment horizontal="center" wrapText="1" shrinkToFit="1"/>
      <protection locked="0"/>
    </xf>
    <xf numFmtId="0" fontId="4" fillId="4" borderId="2" xfId="0" applyFont="1" applyFill="1" applyBorder="1" applyAlignment="1" applyProtection="1">
      <alignment horizontal="center" wrapText="1" shrinkToFit="1"/>
      <protection locked="0"/>
    </xf>
    <xf numFmtId="0" fontId="3" fillId="4" borderId="1" xfId="0" applyFont="1" applyFill="1" applyBorder="1" applyAlignment="1" applyProtection="1">
      <alignment horizontal="center" wrapText="1" shrinkToFit="1"/>
      <protection locked="0"/>
    </xf>
    <xf numFmtId="0" fontId="3" fillId="4" borderId="2" xfId="0" applyFont="1" applyFill="1" applyBorder="1" applyAlignment="1" applyProtection="1">
      <alignment horizontal="center" wrapText="1" shrinkToFit="1"/>
      <protection locked="0"/>
    </xf>
    <xf numFmtId="2" fontId="4" fillId="0" borderId="11" xfId="0" applyNumberFormat="1" applyFont="1" applyBorder="1" applyAlignment="1">
      <alignment horizontal="center"/>
    </xf>
    <xf numFmtId="9" fontId="4" fillId="0" borderId="1" xfId="1" applyFont="1" applyBorder="1" applyAlignment="1">
      <alignment horizontal="center"/>
    </xf>
    <xf numFmtId="9" fontId="4" fillId="0" borderId="3" xfId="1" applyFont="1" applyBorder="1" applyAlignment="1">
      <alignment horizontal="center"/>
    </xf>
    <xf numFmtId="9" fontId="4" fillId="0" borderId="11" xfId="1" applyFont="1" applyBorder="1" applyAlignment="1">
      <alignment horizontal="center"/>
    </xf>
    <xf numFmtId="0" fontId="7" fillId="0" borderId="37" xfId="0" applyFont="1" applyBorder="1" applyAlignment="1">
      <alignment horizontal="center"/>
    </xf>
    <xf numFmtId="0" fontId="7" fillId="0" borderId="11" xfId="0" applyFont="1" applyBorder="1" applyAlignment="1">
      <alignment horizontal="center"/>
    </xf>
    <xf numFmtId="0" fontId="4" fillId="0" borderId="11" xfId="0" applyFont="1" applyBorder="1" applyAlignment="1">
      <alignment horizontal="center" wrapText="1" shrinkToFit="1"/>
    </xf>
    <xf numFmtId="3" fontId="4" fillId="0" borderId="11" xfId="0" applyNumberFormat="1" applyFont="1" applyBorder="1" applyAlignment="1">
      <alignment horizontal="center" wrapText="1" shrinkToFit="1"/>
    </xf>
    <xf numFmtId="0" fontId="4" fillId="0" borderId="1" xfId="0" applyFont="1" applyBorder="1" applyAlignment="1">
      <alignment horizontal="center" wrapText="1" shrinkToFit="1"/>
    </xf>
    <xf numFmtId="0" fontId="4" fillId="0" borderId="2" xfId="0" applyFont="1" applyBorder="1" applyAlignment="1">
      <alignment horizontal="center" wrapText="1" shrinkToFit="1"/>
    </xf>
    <xf numFmtId="0" fontId="4" fillId="0" borderId="3" xfId="0" applyFont="1" applyBorder="1" applyAlignment="1">
      <alignment horizontal="center" wrapText="1" shrinkToFit="1"/>
    </xf>
    <xf numFmtId="2" fontId="4" fillId="0" borderId="3" xfId="0" applyNumberFormat="1" applyFont="1" applyBorder="1" applyAlignment="1">
      <alignment horizontal="center" wrapText="1" shrinkToFit="1"/>
    </xf>
    <xf numFmtId="2" fontId="4" fillId="0" borderId="11" xfId="0" applyNumberFormat="1" applyFont="1" applyBorder="1" applyAlignment="1">
      <alignment horizontal="center" wrapText="1" shrinkToFit="1"/>
    </xf>
    <xf numFmtId="2" fontId="4" fillId="0" borderId="1" xfId="0" applyNumberFormat="1" applyFont="1" applyBorder="1" applyAlignment="1">
      <alignment horizontal="center" wrapText="1" shrinkToFit="1"/>
    </xf>
    <xf numFmtId="0" fontId="4" fillId="0" borderId="11" xfId="0" applyFont="1" applyBorder="1" applyAlignment="1">
      <alignment horizontal="center"/>
    </xf>
    <xf numFmtId="3" fontId="4" fillId="0" borderId="11" xfId="0" applyNumberFormat="1" applyFont="1" applyBorder="1" applyAlignment="1">
      <alignment horizontal="center"/>
    </xf>
    <xf numFmtId="0" fontId="11" fillId="0" borderId="1"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2" fontId="4" fillId="0" borderId="3" xfId="0" applyNumberFormat="1"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9" fontId="4" fillId="0" borderId="11" xfId="1" applyFont="1" applyBorder="1" applyAlignment="1">
      <alignment horizontal="center" wrapText="1" shrinkToFit="1"/>
    </xf>
    <xf numFmtId="0" fontId="15" fillId="0" borderId="0" xfId="0" applyFont="1" applyAlignment="1">
      <alignment horizontal="center" vertical="center"/>
    </xf>
    <xf numFmtId="3" fontId="7" fillId="0" borderId="0" xfId="0" applyNumberFormat="1" applyFont="1" applyAlignment="1">
      <alignment horizontal="center"/>
    </xf>
    <xf numFmtId="169" fontId="13" fillId="2" borderId="30" xfId="0" applyNumberFormat="1" applyFont="1" applyFill="1" applyBorder="1" applyAlignment="1">
      <alignment horizontal="center" vertical="center"/>
    </xf>
    <xf numFmtId="169" fontId="13" fillId="2" borderId="28" xfId="0" applyNumberFormat="1" applyFont="1" applyFill="1" applyBorder="1" applyAlignment="1">
      <alignment horizontal="center" vertical="center"/>
    </xf>
    <xf numFmtId="169" fontId="13" fillId="2" borderId="29" xfId="0" applyNumberFormat="1" applyFont="1" applyFill="1" applyBorder="1" applyAlignment="1">
      <alignment horizontal="center" vertical="center"/>
    </xf>
    <xf numFmtId="0" fontId="5" fillId="0" borderId="28" xfId="0" applyFont="1" applyBorder="1" applyAlignment="1">
      <alignment horizontal="center" vertical="center"/>
    </xf>
  </cellXfs>
  <cellStyles count="7">
    <cellStyle name="Normal" xfId="0" builtinId="0"/>
    <cellStyle name="Normal 2" xfId="3" xr:uid="{00000000-0005-0000-0000-000001000000}"/>
    <cellStyle name="Normal 3" xfId="2" xr:uid="{00000000-0005-0000-0000-000002000000}"/>
    <cellStyle name="Normal 4" xfId="5" xr:uid="{00000000-0005-0000-0000-000003000000}"/>
    <cellStyle name="Normal 5" xfId="6" xr:uid="{00000000-0005-0000-0000-000004000000}"/>
    <cellStyle name="Percent" xfId="1" builtinId="5"/>
    <cellStyle name="Percent 2" xfId="4" xr:uid="{00000000-0005-0000-0000-000006000000}"/>
  </cellStyles>
  <dxfs count="74">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cid:image001.jpg@01D441D9.87F53610" TargetMode="External"/><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cid:image001.jpg@01D441D9.87F53610" TargetMode="External"/><Relationship Id="rId2" Type="http://schemas.openxmlformats.org/officeDocument/2006/relationships/image" Target="../media/image5.jpeg"/><Relationship Id="rId1" Type="http://schemas.openxmlformats.org/officeDocument/2006/relationships/image" Target="../media/image1.png"/><Relationship Id="rId4"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1</xdr:colOff>
      <xdr:row>12</xdr:row>
      <xdr:rowOff>95249</xdr:rowOff>
    </xdr:from>
    <xdr:to>
      <xdr:col>2</xdr:col>
      <xdr:colOff>1</xdr:colOff>
      <xdr:row>17</xdr:row>
      <xdr:rowOff>19049</xdr:rowOff>
    </xdr:to>
    <xdr:sp macro="" textlink="">
      <xdr:nvSpPr>
        <xdr:cNvPr id="2" name="Freeform 16">
          <a:extLst>
            <a:ext uri="{FF2B5EF4-FFF2-40B4-BE49-F238E27FC236}">
              <a16:creationId xmlns:a16="http://schemas.microsoft.com/office/drawing/2014/main" id="{00000000-0008-0000-0100-000002000000}"/>
            </a:ext>
          </a:extLst>
        </xdr:cNvPr>
        <xdr:cNvSpPr>
          <a:spLocks/>
        </xdr:cNvSpPr>
      </xdr:nvSpPr>
      <xdr:spPr bwMode="auto">
        <a:xfrm>
          <a:off x="76201" y="2895599"/>
          <a:ext cx="247650" cy="847725"/>
        </a:xfrm>
        <a:custGeom>
          <a:avLst/>
          <a:gdLst>
            <a:gd name="T0" fmla="*/ 2147483647 w 56"/>
            <a:gd name="T1" fmla="*/ 2147483647 h 63"/>
            <a:gd name="T2" fmla="*/ 2147483647 w 56"/>
            <a:gd name="T3" fmla="*/ 0 h 63"/>
            <a:gd name="T4" fmla="*/ 2147483647 w 56"/>
            <a:gd name="T5" fmla="*/ 2147483647 h 63"/>
            <a:gd name="T6" fmla="*/ 2147483647 w 56"/>
            <a:gd name="T7" fmla="*/ 2147483647 h 63"/>
            <a:gd name="T8" fmla="*/ 0 w 56"/>
            <a:gd name="T9" fmla="*/ 2147483647 h 63"/>
            <a:gd name="T10" fmla="*/ 2147483647 w 56"/>
            <a:gd name="T11" fmla="*/ 2147483647 h 63"/>
            <a:gd name="T12" fmla="*/ 2147483647 w 56"/>
            <a:gd name="T13" fmla="*/ 2147483647 h 63"/>
            <a:gd name="T14" fmla="*/ 0 60000 65536"/>
            <a:gd name="T15" fmla="*/ 0 60000 65536"/>
            <a:gd name="T16" fmla="*/ 0 60000 65536"/>
            <a:gd name="T17" fmla="*/ 0 60000 65536"/>
            <a:gd name="T18" fmla="*/ 0 60000 65536"/>
            <a:gd name="T19" fmla="*/ 0 60000 65536"/>
            <a:gd name="T20" fmla="*/ 0 60000 65536"/>
            <a:gd name="T21" fmla="*/ 0 w 56"/>
            <a:gd name="T22" fmla="*/ 0 h 63"/>
            <a:gd name="T23" fmla="*/ 56 w 56"/>
            <a:gd name="T24" fmla="*/ 63 h 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6" h="63">
              <a:moveTo>
                <a:pt x="56" y="3"/>
              </a:moveTo>
              <a:cubicBezTo>
                <a:pt x="47" y="2"/>
                <a:pt x="50" y="3"/>
                <a:pt x="2" y="0"/>
              </a:cubicBezTo>
              <a:cubicBezTo>
                <a:pt x="23" y="17"/>
                <a:pt x="43" y="23"/>
                <a:pt x="43" y="29"/>
              </a:cubicBezTo>
              <a:cubicBezTo>
                <a:pt x="43" y="35"/>
                <a:pt x="16" y="36"/>
                <a:pt x="9" y="39"/>
              </a:cubicBezTo>
              <a:cubicBezTo>
                <a:pt x="2" y="42"/>
                <a:pt x="0" y="45"/>
                <a:pt x="0" y="48"/>
              </a:cubicBezTo>
              <a:cubicBezTo>
                <a:pt x="0" y="51"/>
                <a:pt x="2" y="57"/>
                <a:pt x="11" y="59"/>
              </a:cubicBezTo>
              <a:cubicBezTo>
                <a:pt x="18" y="63"/>
                <a:pt x="46" y="61"/>
                <a:pt x="56" y="62"/>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37</xdr:col>
      <xdr:colOff>285750</xdr:colOff>
      <xdr:row>13</xdr:row>
      <xdr:rowOff>1</xdr:rowOff>
    </xdr:from>
    <xdr:to>
      <xdr:col>39</xdr:col>
      <xdr:colOff>152400</xdr:colOff>
      <xdr:row>17</xdr:row>
      <xdr:rowOff>0</xdr:rowOff>
    </xdr:to>
    <xdr:sp macro="" textlink="">
      <xdr:nvSpPr>
        <xdr:cNvPr id="3" name="Freeform 17">
          <a:extLst>
            <a:ext uri="{FF2B5EF4-FFF2-40B4-BE49-F238E27FC236}">
              <a16:creationId xmlns:a16="http://schemas.microsoft.com/office/drawing/2014/main" id="{00000000-0008-0000-0100-000003000000}"/>
            </a:ext>
          </a:extLst>
        </xdr:cNvPr>
        <xdr:cNvSpPr>
          <a:spLocks/>
        </xdr:cNvSpPr>
      </xdr:nvSpPr>
      <xdr:spPr bwMode="auto">
        <a:xfrm>
          <a:off x="11877675" y="2933701"/>
          <a:ext cx="466725" cy="790574"/>
        </a:xfrm>
        <a:custGeom>
          <a:avLst/>
          <a:gdLst>
            <a:gd name="T0" fmla="*/ 0 w 37"/>
            <a:gd name="T1" fmla="*/ 0 h 60"/>
            <a:gd name="T2" fmla="*/ 2147483647 w 37"/>
            <a:gd name="T3" fmla="*/ 0 h 60"/>
            <a:gd name="T4" fmla="*/ 2147483647 w 37"/>
            <a:gd name="T5" fmla="*/ 2147483647 h 60"/>
            <a:gd name="T6" fmla="*/ 2147483647 w 37"/>
            <a:gd name="T7" fmla="*/ 2147483647 h 60"/>
            <a:gd name="T8" fmla="*/ 2147483647 w 37"/>
            <a:gd name="T9" fmla="*/ 2147483647 h 60"/>
            <a:gd name="T10" fmla="*/ 2147483647 w 37"/>
            <a:gd name="T11" fmla="*/ 2147483647 h 60"/>
            <a:gd name="T12" fmla="*/ 2147483647 w 37"/>
            <a:gd name="T13" fmla="*/ 2147483647 h 60"/>
            <a:gd name="T14" fmla="*/ 0 60000 65536"/>
            <a:gd name="T15" fmla="*/ 0 60000 65536"/>
            <a:gd name="T16" fmla="*/ 0 60000 65536"/>
            <a:gd name="T17" fmla="*/ 0 60000 65536"/>
            <a:gd name="T18" fmla="*/ 0 60000 65536"/>
            <a:gd name="T19" fmla="*/ 0 60000 65536"/>
            <a:gd name="T20" fmla="*/ 0 60000 65536"/>
            <a:gd name="T21" fmla="*/ 0 w 37"/>
            <a:gd name="T22" fmla="*/ 0 h 60"/>
            <a:gd name="T23" fmla="*/ 37 w 37"/>
            <a:gd name="T24" fmla="*/ 60 h 6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37" h="60">
              <a:moveTo>
                <a:pt x="0" y="0"/>
              </a:moveTo>
              <a:cubicBezTo>
                <a:pt x="6" y="0"/>
                <a:pt x="7" y="0"/>
                <a:pt x="37" y="0"/>
              </a:cubicBezTo>
              <a:cubicBezTo>
                <a:pt x="37" y="23"/>
                <a:pt x="37" y="6"/>
                <a:pt x="37" y="27"/>
              </a:cubicBezTo>
              <a:cubicBezTo>
                <a:pt x="15" y="34"/>
                <a:pt x="10" y="34"/>
                <a:pt x="5" y="38"/>
              </a:cubicBezTo>
              <a:cubicBezTo>
                <a:pt x="0" y="42"/>
                <a:pt x="1" y="46"/>
                <a:pt x="5" y="49"/>
              </a:cubicBezTo>
              <a:cubicBezTo>
                <a:pt x="13" y="54"/>
                <a:pt x="18" y="57"/>
                <a:pt x="27" y="60"/>
              </a:cubicBezTo>
              <a:cubicBezTo>
                <a:pt x="6" y="59"/>
                <a:pt x="6" y="60"/>
                <a:pt x="1" y="60"/>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editAs="oneCell">
    <xdr:from>
      <xdr:col>2</xdr:col>
      <xdr:colOff>9525</xdr:colOff>
      <xdr:row>0</xdr:row>
      <xdr:rowOff>28575</xdr:rowOff>
    </xdr:from>
    <xdr:to>
      <xdr:col>7</xdr:col>
      <xdr:colOff>47625</xdr:colOff>
      <xdr:row>6</xdr:row>
      <xdr:rowOff>13446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333375" y="28575"/>
          <a:ext cx="1362075" cy="1200149"/>
        </a:xfrm>
        <a:prstGeom prst="rect">
          <a:avLst/>
        </a:prstGeom>
      </xdr:spPr>
    </xdr:pic>
    <xdr:clientData/>
  </xdr:twoCellAnchor>
  <xdr:twoCellAnchor>
    <xdr:from>
      <xdr:col>31</xdr:col>
      <xdr:colOff>0</xdr:colOff>
      <xdr:row>2</xdr:row>
      <xdr:rowOff>0</xdr:rowOff>
    </xdr:from>
    <xdr:to>
      <xdr:col>39</xdr:col>
      <xdr:colOff>117102</xdr:colOff>
      <xdr:row>4</xdr:row>
      <xdr:rowOff>22972</xdr:rowOff>
    </xdr:to>
    <xdr:pic>
      <xdr:nvPicPr>
        <xdr:cNvPr id="5" name="Picture 32" descr="cid:image001.jpg@01D3A706.FA4A92F0">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0039350" y="323850"/>
          <a:ext cx="2269752" cy="499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xdr:colOff>
      <xdr:row>12</xdr:row>
      <xdr:rowOff>95249</xdr:rowOff>
    </xdr:from>
    <xdr:to>
      <xdr:col>2</xdr:col>
      <xdr:colOff>1</xdr:colOff>
      <xdr:row>17</xdr:row>
      <xdr:rowOff>19049</xdr:rowOff>
    </xdr:to>
    <xdr:sp macro="" textlink="">
      <xdr:nvSpPr>
        <xdr:cNvPr id="6" name="Freeform 16">
          <a:extLst>
            <a:ext uri="{FF2B5EF4-FFF2-40B4-BE49-F238E27FC236}">
              <a16:creationId xmlns:a16="http://schemas.microsoft.com/office/drawing/2014/main" id="{00000000-0008-0000-0100-000006000000}"/>
            </a:ext>
          </a:extLst>
        </xdr:cNvPr>
        <xdr:cNvSpPr>
          <a:spLocks/>
        </xdr:cNvSpPr>
      </xdr:nvSpPr>
      <xdr:spPr bwMode="auto">
        <a:xfrm>
          <a:off x="76201" y="2895599"/>
          <a:ext cx="247650" cy="847725"/>
        </a:xfrm>
        <a:custGeom>
          <a:avLst/>
          <a:gdLst>
            <a:gd name="T0" fmla="*/ 2147483647 w 56"/>
            <a:gd name="T1" fmla="*/ 2147483647 h 63"/>
            <a:gd name="T2" fmla="*/ 2147483647 w 56"/>
            <a:gd name="T3" fmla="*/ 0 h 63"/>
            <a:gd name="T4" fmla="*/ 2147483647 w 56"/>
            <a:gd name="T5" fmla="*/ 2147483647 h 63"/>
            <a:gd name="T6" fmla="*/ 2147483647 w 56"/>
            <a:gd name="T7" fmla="*/ 2147483647 h 63"/>
            <a:gd name="T8" fmla="*/ 0 w 56"/>
            <a:gd name="T9" fmla="*/ 2147483647 h 63"/>
            <a:gd name="T10" fmla="*/ 2147483647 w 56"/>
            <a:gd name="T11" fmla="*/ 2147483647 h 63"/>
            <a:gd name="T12" fmla="*/ 2147483647 w 56"/>
            <a:gd name="T13" fmla="*/ 2147483647 h 63"/>
            <a:gd name="T14" fmla="*/ 0 60000 65536"/>
            <a:gd name="T15" fmla="*/ 0 60000 65536"/>
            <a:gd name="T16" fmla="*/ 0 60000 65536"/>
            <a:gd name="T17" fmla="*/ 0 60000 65536"/>
            <a:gd name="T18" fmla="*/ 0 60000 65536"/>
            <a:gd name="T19" fmla="*/ 0 60000 65536"/>
            <a:gd name="T20" fmla="*/ 0 60000 65536"/>
            <a:gd name="T21" fmla="*/ 0 w 56"/>
            <a:gd name="T22" fmla="*/ 0 h 63"/>
            <a:gd name="T23" fmla="*/ 56 w 56"/>
            <a:gd name="T24" fmla="*/ 63 h 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6" h="63">
              <a:moveTo>
                <a:pt x="56" y="3"/>
              </a:moveTo>
              <a:cubicBezTo>
                <a:pt x="47" y="2"/>
                <a:pt x="50" y="3"/>
                <a:pt x="2" y="0"/>
              </a:cubicBezTo>
              <a:cubicBezTo>
                <a:pt x="23" y="17"/>
                <a:pt x="43" y="23"/>
                <a:pt x="43" y="29"/>
              </a:cubicBezTo>
              <a:cubicBezTo>
                <a:pt x="43" y="35"/>
                <a:pt x="16" y="36"/>
                <a:pt x="9" y="39"/>
              </a:cubicBezTo>
              <a:cubicBezTo>
                <a:pt x="2" y="42"/>
                <a:pt x="0" y="45"/>
                <a:pt x="0" y="48"/>
              </a:cubicBezTo>
              <a:cubicBezTo>
                <a:pt x="0" y="51"/>
                <a:pt x="2" y="57"/>
                <a:pt x="11" y="59"/>
              </a:cubicBezTo>
              <a:cubicBezTo>
                <a:pt x="18" y="63"/>
                <a:pt x="46" y="61"/>
                <a:pt x="56" y="62"/>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37</xdr:col>
      <xdr:colOff>285750</xdr:colOff>
      <xdr:row>13</xdr:row>
      <xdr:rowOff>1</xdr:rowOff>
    </xdr:from>
    <xdr:to>
      <xdr:col>39</xdr:col>
      <xdr:colOff>152400</xdr:colOff>
      <xdr:row>17</xdr:row>
      <xdr:rowOff>0</xdr:rowOff>
    </xdr:to>
    <xdr:sp macro="" textlink="">
      <xdr:nvSpPr>
        <xdr:cNvPr id="7" name="Freeform 17">
          <a:extLst>
            <a:ext uri="{FF2B5EF4-FFF2-40B4-BE49-F238E27FC236}">
              <a16:creationId xmlns:a16="http://schemas.microsoft.com/office/drawing/2014/main" id="{00000000-0008-0000-0100-000007000000}"/>
            </a:ext>
          </a:extLst>
        </xdr:cNvPr>
        <xdr:cNvSpPr>
          <a:spLocks/>
        </xdr:cNvSpPr>
      </xdr:nvSpPr>
      <xdr:spPr bwMode="auto">
        <a:xfrm>
          <a:off x="11877675" y="2933701"/>
          <a:ext cx="466725" cy="790574"/>
        </a:xfrm>
        <a:custGeom>
          <a:avLst/>
          <a:gdLst>
            <a:gd name="T0" fmla="*/ 0 w 37"/>
            <a:gd name="T1" fmla="*/ 0 h 60"/>
            <a:gd name="T2" fmla="*/ 2147483647 w 37"/>
            <a:gd name="T3" fmla="*/ 0 h 60"/>
            <a:gd name="T4" fmla="*/ 2147483647 w 37"/>
            <a:gd name="T5" fmla="*/ 2147483647 h 60"/>
            <a:gd name="T6" fmla="*/ 2147483647 w 37"/>
            <a:gd name="T7" fmla="*/ 2147483647 h 60"/>
            <a:gd name="T8" fmla="*/ 2147483647 w 37"/>
            <a:gd name="T9" fmla="*/ 2147483647 h 60"/>
            <a:gd name="T10" fmla="*/ 2147483647 w 37"/>
            <a:gd name="T11" fmla="*/ 2147483647 h 60"/>
            <a:gd name="T12" fmla="*/ 2147483647 w 37"/>
            <a:gd name="T13" fmla="*/ 2147483647 h 60"/>
            <a:gd name="T14" fmla="*/ 0 60000 65536"/>
            <a:gd name="T15" fmla="*/ 0 60000 65536"/>
            <a:gd name="T16" fmla="*/ 0 60000 65536"/>
            <a:gd name="T17" fmla="*/ 0 60000 65536"/>
            <a:gd name="T18" fmla="*/ 0 60000 65536"/>
            <a:gd name="T19" fmla="*/ 0 60000 65536"/>
            <a:gd name="T20" fmla="*/ 0 60000 65536"/>
            <a:gd name="T21" fmla="*/ 0 w 37"/>
            <a:gd name="T22" fmla="*/ 0 h 60"/>
            <a:gd name="T23" fmla="*/ 37 w 37"/>
            <a:gd name="T24" fmla="*/ 60 h 6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37" h="60">
              <a:moveTo>
                <a:pt x="0" y="0"/>
              </a:moveTo>
              <a:cubicBezTo>
                <a:pt x="6" y="0"/>
                <a:pt x="7" y="0"/>
                <a:pt x="37" y="0"/>
              </a:cubicBezTo>
              <a:cubicBezTo>
                <a:pt x="37" y="23"/>
                <a:pt x="37" y="6"/>
                <a:pt x="37" y="27"/>
              </a:cubicBezTo>
              <a:cubicBezTo>
                <a:pt x="15" y="34"/>
                <a:pt x="10" y="34"/>
                <a:pt x="5" y="38"/>
              </a:cubicBezTo>
              <a:cubicBezTo>
                <a:pt x="0" y="42"/>
                <a:pt x="1" y="46"/>
                <a:pt x="5" y="49"/>
              </a:cubicBezTo>
              <a:cubicBezTo>
                <a:pt x="13" y="54"/>
                <a:pt x="18" y="57"/>
                <a:pt x="27" y="60"/>
              </a:cubicBezTo>
              <a:cubicBezTo>
                <a:pt x="6" y="59"/>
                <a:pt x="6" y="60"/>
                <a:pt x="1" y="60"/>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1</xdr:col>
      <xdr:colOff>1</xdr:colOff>
      <xdr:row>12</xdr:row>
      <xdr:rowOff>95249</xdr:rowOff>
    </xdr:from>
    <xdr:to>
      <xdr:col>2</xdr:col>
      <xdr:colOff>1</xdr:colOff>
      <xdr:row>17</xdr:row>
      <xdr:rowOff>19049</xdr:rowOff>
    </xdr:to>
    <xdr:sp macro="" textlink="">
      <xdr:nvSpPr>
        <xdr:cNvPr id="8" name="Freeform 16">
          <a:extLst>
            <a:ext uri="{FF2B5EF4-FFF2-40B4-BE49-F238E27FC236}">
              <a16:creationId xmlns:a16="http://schemas.microsoft.com/office/drawing/2014/main" id="{00000000-0008-0000-0100-000008000000}"/>
            </a:ext>
          </a:extLst>
        </xdr:cNvPr>
        <xdr:cNvSpPr>
          <a:spLocks/>
        </xdr:cNvSpPr>
      </xdr:nvSpPr>
      <xdr:spPr bwMode="auto">
        <a:xfrm>
          <a:off x="76201" y="2895599"/>
          <a:ext cx="247650" cy="847725"/>
        </a:xfrm>
        <a:custGeom>
          <a:avLst/>
          <a:gdLst>
            <a:gd name="T0" fmla="*/ 2147483647 w 56"/>
            <a:gd name="T1" fmla="*/ 2147483647 h 63"/>
            <a:gd name="T2" fmla="*/ 2147483647 w 56"/>
            <a:gd name="T3" fmla="*/ 0 h 63"/>
            <a:gd name="T4" fmla="*/ 2147483647 w 56"/>
            <a:gd name="T5" fmla="*/ 2147483647 h 63"/>
            <a:gd name="T6" fmla="*/ 2147483647 w 56"/>
            <a:gd name="T7" fmla="*/ 2147483647 h 63"/>
            <a:gd name="T8" fmla="*/ 0 w 56"/>
            <a:gd name="T9" fmla="*/ 2147483647 h 63"/>
            <a:gd name="T10" fmla="*/ 2147483647 w 56"/>
            <a:gd name="T11" fmla="*/ 2147483647 h 63"/>
            <a:gd name="T12" fmla="*/ 2147483647 w 56"/>
            <a:gd name="T13" fmla="*/ 2147483647 h 63"/>
            <a:gd name="T14" fmla="*/ 0 60000 65536"/>
            <a:gd name="T15" fmla="*/ 0 60000 65536"/>
            <a:gd name="T16" fmla="*/ 0 60000 65536"/>
            <a:gd name="T17" fmla="*/ 0 60000 65536"/>
            <a:gd name="T18" fmla="*/ 0 60000 65536"/>
            <a:gd name="T19" fmla="*/ 0 60000 65536"/>
            <a:gd name="T20" fmla="*/ 0 60000 65536"/>
            <a:gd name="T21" fmla="*/ 0 w 56"/>
            <a:gd name="T22" fmla="*/ 0 h 63"/>
            <a:gd name="T23" fmla="*/ 56 w 56"/>
            <a:gd name="T24" fmla="*/ 63 h 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6" h="63">
              <a:moveTo>
                <a:pt x="56" y="3"/>
              </a:moveTo>
              <a:cubicBezTo>
                <a:pt x="47" y="2"/>
                <a:pt x="50" y="3"/>
                <a:pt x="2" y="0"/>
              </a:cubicBezTo>
              <a:cubicBezTo>
                <a:pt x="23" y="17"/>
                <a:pt x="43" y="23"/>
                <a:pt x="43" y="29"/>
              </a:cubicBezTo>
              <a:cubicBezTo>
                <a:pt x="43" y="35"/>
                <a:pt x="16" y="36"/>
                <a:pt x="9" y="39"/>
              </a:cubicBezTo>
              <a:cubicBezTo>
                <a:pt x="2" y="42"/>
                <a:pt x="0" y="45"/>
                <a:pt x="0" y="48"/>
              </a:cubicBezTo>
              <a:cubicBezTo>
                <a:pt x="0" y="51"/>
                <a:pt x="2" y="57"/>
                <a:pt x="11" y="59"/>
              </a:cubicBezTo>
              <a:cubicBezTo>
                <a:pt x="18" y="63"/>
                <a:pt x="46" y="61"/>
                <a:pt x="56" y="62"/>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37</xdr:col>
      <xdr:colOff>285750</xdr:colOff>
      <xdr:row>13</xdr:row>
      <xdr:rowOff>1</xdr:rowOff>
    </xdr:from>
    <xdr:to>
      <xdr:col>39</xdr:col>
      <xdr:colOff>152400</xdr:colOff>
      <xdr:row>17</xdr:row>
      <xdr:rowOff>0</xdr:rowOff>
    </xdr:to>
    <xdr:sp macro="" textlink="">
      <xdr:nvSpPr>
        <xdr:cNvPr id="9" name="Freeform 17">
          <a:extLst>
            <a:ext uri="{FF2B5EF4-FFF2-40B4-BE49-F238E27FC236}">
              <a16:creationId xmlns:a16="http://schemas.microsoft.com/office/drawing/2014/main" id="{00000000-0008-0000-0100-000009000000}"/>
            </a:ext>
          </a:extLst>
        </xdr:cNvPr>
        <xdr:cNvSpPr>
          <a:spLocks/>
        </xdr:cNvSpPr>
      </xdr:nvSpPr>
      <xdr:spPr bwMode="auto">
        <a:xfrm>
          <a:off x="11877675" y="2933701"/>
          <a:ext cx="466725" cy="790574"/>
        </a:xfrm>
        <a:custGeom>
          <a:avLst/>
          <a:gdLst>
            <a:gd name="T0" fmla="*/ 0 w 37"/>
            <a:gd name="T1" fmla="*/ 0 h 60"/>
            <a:gd name="T2" fmla="*/ 2147483647 w 37"/>
            <a:gd name="T3" fmla="*/ 0 h 60"/>
            <a:gd name="T4" fmla="*/ 2147483647 w 37"/>
            <a:gd name="T5" fmla="*/ 2147483647 h 60"/>
            <a:gd name="T6" fmla="*/ 2147483647 w 37"/>
            <a:gd name="T7" fmla="*/ 2147483647 h 60"/>
            <a:gd name="T8" fmla="*/ 2147483647 w 37"/>
            <a:gd name="T9" fmla="*/ 2147483647 h 60"/>
            <a:gd name="T10" fmla="*/ 2147483647 w 37"/>
            <a:gd name="T11" fmla="*/ 2147483647 h 60"/>
            <a:gd name="T12" fmla="*/ 2147483647 w 37"/>
            <a:gd name="T13" fmla="*/ 2147483647 h 60"/>
            <a:gd name="T14" fmla="*/ 0 60000 65536"/>
            <a:gd name="T15" fmla="*/ 0 60000 65536"/>
            <a:gd name="T16" fmla="*/ 0 60000 65536"/>
            <a:gd name="T17" fmla="*/ 0 60000 65536"/>
            <a:gd name="T18" fmla="*/ 0 60000 65536"/>
            <a:gd name="T19" fmla="*/ 0 60000 65536"/>
            <a:gd name="T20" fmla="*/ 0 60000 65536"/>
            <a:gd name="T21" fmla="*/ 0 w 37"/>
            <a:gd name="T22" fmla="*/ 0 h 60"/>
            <a:gd name="T23" fmla="*/ 37 w 37"/>
            <a:gd name="T24" fmla="*/ 60 h 6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37" h="60">
              <a:moveTo>
                <a:pt x="0" y="0"/>
              </a:moveTo>
              <a:cubicBezTo>
                <a:pt x="6" y="0"/>
                <a:pt x="7" y="0"/>
                <a:pt x="37" y="0"/>
              </a:cubicBezTo>
              <a:cubicBezTo>
                <a:pt x="37" y="23"/>
                <a:pt x="37" y="6"/>
                <a:pt x="37" y="27"/>
              </a:cubicBezTo>
              <a:cubicBezTo>
                <a:pt x="15" y="34"/>
                <a:pt x="10" y="34"/>
                <a:pt x="5" y="38"/>
              </a:cubicBezTo>
              <a:cubicBezTo>
                <a:pt x="0" y="42"/>
                <a:pt x="1" y="46"/>
                <a:pt x="5" y="49"/>
              </a:cubicBezTo>
              <a:cubicBezTo>
                <a:pt x="13" y="54"/>
                <a:pt x="18" y="57"/>
                <a:pt x="27" y="60"/>
              </a:cubicBezTo>
              <a:cubicBezTo>
                <a:pt x="6" y="59"/>
                <a:pt x="6" y="60"/>
                <a:pt x="1" y="60"/>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1</xdr:col>
      <xdr:colOff>1</xdr:colOff>
      <xdr:row>12</xdr:row>
      <xdr:rowOff>95249</xdr:rowOff>
    </xdr:from>
    <xdr:to>
      <xdr:col>2</xdr:col>
      <xdr:colOff>1</xdr:colOff>
      <xdr:row>17</xdr:row>
      <xdr:rowOff>19049</xdr:rowOff>
    </xdr:to>
    <xdr:sp macro="" textlink="">
      <xdr:nvSpPr>
        <xdr:cNvPr id="10" name="Freeform 16">
          <a:extLst>
            <a:ext uri="{FF2B5EF4-FFF2-40B4-BE49-F238E27FC236}">
              <a16:creationId xmlns:a16="http://schemas.microsoft.com/office/drawing/2014/main" id="{00000000-0008-0000-0100-00000A000000}"/>
            </a:ext>
          </a:extLst>
        </xdr:cNvPr>
        <xdr:cNvSpPr>
          <a:spLocks/>
        </xdr:cNvSpPr>
      </xdr:nvSpPr>
      <xdr:spPr bwMode="auto">
        <a:xfrm>
          <a:off x="76201" y="2895599"/>
          <a:ext cx="247650" cy="847725"/>
        </a:xfrm>
        <a:custGeom>
          <a:avLst/>
          <a:gdLst>
            <a:gd name="T0" fmla="*/ 2147483647 w 56"/>
            <a:gd name="T1" fmla="*/ 2147483647 h 63"/>
            <a:gd name="T2" fmla="*/ 2147483647 w 56"/>
            <a:gd name="T3" fmla="*/ 0 h 63"/>
            <a:gd name="T4" fmla="*/ 2147483647 w 56"/>
            <a:gd name="T5" fmla="*/ 2147483647 h 63"/>
            <a:gd name="T6" fmla="*/ 2147483647 w 56"/>
            <a:gd name="T7" fmla="*/ 2147483647 h 63"/>
            <a:gd name="T8" fmla="*/ 0 w 56"/>
            <a:gd name="T9" fmla="*/ 2147483647 h 63"/>
            <a:gd name="T10" fmla="*/ 2147483647 w 56"/>
            <a:gd name="T11" fmla="*/ 2147483647 h 63"/>
            <a:gd name="T12" fmla="*/ 2147483647 w 56"/>
            <a:gd name="T13" fmla="*/ 2147483647 h 63"/>
            <a:gd name="T14" fmla="*/ 0 60000 65536"/>
            <a:gd name="T15" fmla="*/ 0 60000 65536"/>
            <a:gd name="T16" fmla="*/ 0 60000 65536"/>
            <a:gd name="T17" fmla="*/ 0 60000 65536"/>
            <a:gd name="T18" fmla="*/ 0 60000 65536"/>
            <a:gd name="T19" fmla="*/ 0 60000 65536"/>
            <a:gd name="T20" fmla="*/ 0 60000 65536"/>
            <a:gd name="T21" fmla="*/ 0 w 56"/>
            <a:gd name="T22" fmla="*/ 0 h 63"/>
            <a:gd name="T23" fmla="*/ 56 w 56"/>
            <a:gd name="T24" fmla="*/ 63 h 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6" h="63">
              <a:moveTo>
                <a:pt x="56" y="3"/>
              </a:moveTo>
              <a:cubicBezTo>
                <a:pt x="47" y="2"/>
                <a:pt x="50" y="3"/>
                <a:pt x="2" y="0"/>
              </a:cubicBezTo>
              <a:cubicBezTo>
                <a:pt x="23" y="17"/>
                <a:pt x="43" y="23"/>
                <a:pt x="43" y="29"/>
              </a:cubicBezTo>
              <a:cubicBezTo>
                <a:pt x="43" y="35"/>
                <a:pt x="16" y="36"/>
                <a:pt x="9" y="39"/>
              </a:cubicBezTo>
              <a:cubicBezTo>
                <a:pt x="2" y="42"/>
                <a:pt x="0" y="45"/>
                <a:pt x="0" y="48"/>
              </a:cubicBezTo>
              <a:cubicBezTo>
                <a:pt x="0" y="51"/>
                <a:pt x="2" y="57"/>
                <a:pt x="11" y="59"/>
              </a:cubicBezTo>
              <a:cubicBezTo>
                <a:pt x="18" y="63"/>
                <a:pt x="46" y="61"/>
                <a:pt x="56" y="62"/>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37</xdr:col>
      <xdr:colOff>285750</xdr:colOff>
      <xdr:row>13</xdr:row>
      <xdr:rowOff>1</xdr:rowOff>
    </xdr:from>
    <xdr:to>
      <xdr:col>39</xdr:col>
      <xdr:colOff>152400</xdr:colOff>
      <xdr:row>17</xdr:row>
      <xdr:rowOff>0</xdr:rowOff>
    </xdr:to>
    <xdr:sp macro="" textlink="">
      <xdr:nvSpPr>
        <xdr:cNvPr id="11" name="Freeform 17">
          <a:extLst>
            <a:ext uri="{FF2B5EF4-FFF2-40B4-BE49-F238E27FC236}">
              <a16:creationId xmlns:a16="http://schemas.microsoft.com/office/drawing/2014/main" id="{00000000-0008-0000-0100-00000B000000}"/>
            </a:ext>
          </a:extLst>
        </xdr:cNvPr>
        <xdr:cNvSpPr>
          <a:spLocks/>
        </xdr:cNvSpPr>
      </xdr:nvSpPr>
      <xdr:spPr bwMode="auto">
        <a:xfrm>
          <a:off x="11877675" y="2933701"/>
          <a:ext cx="466725" cy="790574"/>
        </a:xfrm>
        <a:custGeom>
          <a:avLst/>
          <a:gdLst>
            <a:gd name="T0" fmla="*/ 0 w 37"/>
            <a:gd name="T1" fmla="*/ 0 h 60"/>
            <a:gd name="T2" fmla="*/ 2147483647 w 37"/>
            <a:gd name="T3" fmla="*/ 0 h 60"/>
            <a:gd name="T4" fmla="*/ 2147483647 w 37"/>
            <a:gd name="T5" fmla="*/ 2147483647 h 60"/>
            <a:gd name="T6" fmla="*/ 2147483647 w 37"/>
            <a:gd name="T7" fmla="*/ 2147483647 h 60"/>
            <a:gd name="T8" fmla="*/ 2147483647 w 37"/>
            <a:gd name="T9" fmla="*/ 2147483647 h 60"/>
            <a:gd name="T10" fmla="*/ 2147483647 w 37"/>
            <a:gd name="T11" fmla="*/ 2147483647 h 60"/>
            <a:gd name="T12" fmla="*/ 2147483647 w 37"/>
            <a:gd name="T13" fmla="*/ 2147483647 h 60"/>
            <a:gd name="T14" fmla="*/ 0 60000 65536"/>
            <a:gd name="T15" fmla="*/ 0 60000 65536"/>
            <a:gd name="T16" fmla="*/ 0 60000 65536"/>
            <a:gd name="T17" fmla="*/ 0 60000 65536"/>
            <a:gd name="T18" fmla="*/ 0 60000 65536"/>
            <a:gd name="T19" fmla="*/ 0 60000 65536"/>
            <a:gd name="T20" fmla="*/ 0 60000 65536"/>
            <a:gd name="T21" fmla="*/ 0 w 37"/>
            <a:gd name="T22" fmla="*/ 0 h 60"/>
            <a:gd name="T23" fmla="*/ 37 w 37"/>
            <a:gd name="T24" fmla="*/ 60 h 6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37" h="60">
              <a:moveTo>
                <a:pt x="0" y="0"/>
              </a:moveTo>
              <a:cubicBezTo>
                <a:pt x="6" y="0"/>
                <a:pt x="7" y="0"/>
                <a:pt x="37" y="0"/>
              </a:cubicBezTo>
              <a:cubicBezTo>
                <a:pt x="37" y="23"/>
                <a:pt x="37" y="6"/>
                <a:pt x="37" y="27"/>
              </a:cubicBezTo>
              <a:cubicBezTo>
                <a:pt x="15" y="34"/>
                <a:pt x="10" y="34"/>
                <a:pt x="5" y="38"/>
              </a:cubicBezTo>
              <a:cubicBezTo>
                <a:pt x="0" y="42"/>
                <a:pt x="1" y="46"/>
                <a:pt x="5" y="49"/>
              </a:cubicBezTo>
              <a:cubicBezTo>
                <a:pt x="13" y="54"/>
                <a:pt x="18" y="57"/>
                <a:pt x="27" y="60"/>
              </a:cubicBezTo>
              <a:cubicBezTo>
                <a:pt x="6" y="59"/>
                <a:pt x="6" y="60"/>
                <a:pt x="1" y="60"/>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6566646</xdr:colOff>
      <xdr:row>64</xdr:row>
      <xdr:rowOff>2947146</xdr:rowOff>
    </xdr:from>
    <xdr:to>
      <xdr:col>0</xdr:col>
      <xdr:colOff>11463617</xdr:colOff>
      <xdr:row>64</xdr:row>
      <xdr:rowOff>3260910</xdr:rowOff>
    </xdr:to>
    <xdr:sp macro="" textlink="">
      <xdr:nvSpPr>
        <xdr:cNvPr id="3" name="TextBox 2">
          <a:extLst>
            <a:ext uri="{FF2B5EF4-FFF2-40B4-BE49-F238E27FC236}">
              <a16:creationId xmlns:a16="http://schemas.microsoft.com/office/drawing/2014/main" id="{C488FFE4-135F-4D1A-A529-78C681ADE362}"/>
            </a:ext>
          </a:extLst>
        </xdr:cNvPr>
        <xdr:cNvSpPr txBox="1"/>
      </xdr:nvSpPr>
      <xdr:spPr>
        <a:xfrm>
          <a:off x="6566646" y="14348571"/>
          <a:ext cx="4896971" cy="3137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LAST</a:t>
          </a:r>
          <a:r>
            <a:rPr lang="en-AU" sz="1100" baseline="0"/>
            <a:t> POUR SPLIT WITH LATTER POUR 4000 MT AS THE  STANDARD FIGURE</a:t>
          </a:r>
          <a:endParaRPr lang="en-AU" sz="1100"/>
        </a:p>
      </xdr:txBody>
    </xdr:sp>
    <xdr:clientData/>
  </xdr:twoCellAnchor>
  <xdr:twoCellAnchor>
    <xdr:from>
      <xdr:col>0</xdr:col>
      <xdr:colOff>6566646</xdr:colOff>
      <xdr:row>64</xdr:row>
      <xdr:rowOff>1344706</xdr:rowOff>
    </xdr:from>
    <xdr:to>
      <xdr:col>0</xdr:col>
      <xdr:colOff>6858000</xdr:colOff>
      <xdr:row>64</xdr:row>
      <xdr:rowOff>2947147</xdr:rowOff>
    </xdr:to>
    <xdr:cxnSp macro="">
      <xdr:nvCxnSpPr>
        <xdr:cNvPr id="5" name="Straight Arrow Connector 4">
          <a:extLst>
            <a:ext uri="{FF2B5EF4-FFF2-40B4-BE49-F238E27FC236}">
              <a16:creationId xmlns:a16="http://schemas.microsoft.com/office/drawing/2014/main" id="{9969C3F3-6E77-4FE3-9FFC-119C0DDB3716}"/>
            </a:ext>
          </a:extLst>
        </xdr:cNvPr>
        <xdr:cNvCxnSpPr/>
      </xdr:nvCxnSpPr>
      <xdr:spPr>
        <a:xfrm flipV="1">
          <a:off x="6566646" y="12746131"/>
          <a:ext cx="291354" cy="160244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6577853</xdr:colOff>
      <xdr:row>64</xdr:row>
      <xdr:rowOff>1494209</xdr:rowOff>
    </xdr:from>
    <xdr:to>
      <xdr:col>0</xdr:col>
      <xdr:colOff>6880412</xdr:colOff>
      <xdr:row>64</xdr:row>
      <xdr:rowOff>2935942</xdr:rowOff>
    </xdr:to>
    <xdr:cxnSp macro="">
      <xdr:nvCxnSpPr>
        <xdr:cNvPr id="6" name="Straight Arrow Connector 5">
          <a:extLst>
            <a:ext uri="{FF2B5EF4-FFF2-40B4-BE49-F238E27FC236}">
              <a16:creationId xmlns:a16="http://schemas.microsoft.com/office/drawing/2014/main" id="{600FCC36-4457-4A6F-A767-10E218723A3D}"/>
            </a:ext>
          </a:extLst>
        </xdr:cNvPr>
        <xdr:cNvCxnSpPr>
          <a:cxnSpLocks/>
        </xdr:cNvCxnSpPr>
      </xdr:nvCxnSpPr>
      <xdr:spPr>
        <a:xfrm flipV="1">
          <a:off x="6577853" y="12895634"/>
          <a:ext cx="302559" cy="144173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6454589</xdr:colOff>
      <xdr:row>64</xdr:row>
      <xdr:rowOff>605118</xdr:rowOff>
    </xdr:from>
    <xdr:to>
      <xdr:col>0</xdr:col>
      <xdr:colOff>12131489</xdr:colOff>
      <xdr:row>64</xdr:row>
      <xdr:rowOff>2500593</xdr:rowOff>
    </xdr:to>
    <xdr:pic>
      <xdr:nvPicPr>
        <xdr:cNvPr id="8" name="Picture 7">
          <a:extLst>
            <a:ext uri="{FF2B5EF4-FFF2-40B4-BE49-F238E27FC236}">
              <a16:creationId xmlns:a16="http://schemas.microsoft.com/office/drawing/2014/main" id="{842CA49B-6EB0-490E-BEA4-81B7B4578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54589" y="12006543"/>
          <a:ext cx="5676900" cy="1895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64</xdr:row>
      <xdr:rowOff>0</xdr:rowOff>
    </xdr:from>
    <xdr:to>
      <xdr:col>0</xdr:col>
      <xdr:colOff>5676900</xdr:colOff>
      <xdr:row>64</xdr:row>
      <xdr:rowOff>4124325</xdr:rowOff>
    </xdr:to>
    <xdr:pic>
      <xdr:nvPicPr>
        <xdr:cNvPr id="9" name="Picture 8">
          <a:extLst>
            <a:ext uri="{FF2B5EF4-FFF2-40B4-BE49-F238E27FC236}">
              <a16:creationId xmlns:a16="http://schemas.microsoft.com/office/drawing/2014/main" id="{9F4D8068-AAD2-48DF-9CC7-2AB3B76D03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1401425"/>
          <a:ext cx="5676900" cy="412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5434853</xdr:colOff>
      <xdr:row>64</xdr:row>
      <xdr:rowOff>2958352</xdr:rowOff>
    </xdr:from>
    <xdr:to>
      <xdr:col>0</xdr:col>
      <xdr:colOff>6566646</xdr:colOff>
      <xdr:row>64</xdr:row>
      <xdr:rowOff>3104028</xdr:rowOff>
    </xdr:to>
    <xdr:cxnSp macro="">
      <xdr:nvCxnSpPr>
        <xdr:cNvPr id="11" name="Straight Arrow Connector 10">
          <a:extLst>
            <a:ext uri="{FF2B5EF4-FFF2-40B4-BE49-F238E27FC236}">
              <a16:creationId xmlns:a16="http://schemas.microsoft.com/office/drawing/2014/main" id="{5E91FBA6-3F63-4667-9067-30621098EAA0}"/>
            </a:ext>
          </a:extLst>
        </xdr:cNvPr>
        <xdr:cNvCxnSpPr>
          <a:stCxn id="3" idx="1"/>
        </xdr:cNvCxnSpPr>
      </xdr:nvCxnSpPr>
      <xdr:spPr>
        <a:xfrm flipH="1" flipV="1">
          <a:off x="5434853" y="14359777"/>
          <a:ext cx="1131793" cy="1456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5446060</xdr:colOff>
      <xdr:row>64</xdr:row>
      <xdr:rowOff>3160057</xdr:rowOff>
    </xdr:from>
    <xdr:to>
      <xdr:col>0</xdr:col>
      <xdr:colOff>6555441</xdr:colOff>
      <xdr:row>64</xdr:row>
      <xdr:rowOff>3193676</xdr:rowOff>
    </xdr:to>
    <xdr:cxnSp macro="">
      <xdr:nvCxnSpPr>
        <xdr:cNvPr id="12" name="Straight Arrow Connector 11">
          <a:extLst>
            <a:ext uri="{FF2B5EF4-FFF2-40B4-BE49-F238E27FC236}">
              <a16:creationId xmlns:a16="http://schemas.microsoft.com/office/drawing/2014/main" id="{3EC6549A-7389-435A-BFFD-AD6E864D356D}"/>
            </a:ext>
          </a:extLst>
        </xdr:cNvPr>
        <xdr:cNvCxnSpPr/>
      </xdr:nvCxnSpPr>
      <xdr:spPr>
        <a:xfrm flipH="1">
          <a:off x="5446060" y="14561482"/>
          <a:ext cx="1109381" cy="3361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xdr:colOff>
      <xdr:row>12</xdr:row>
      <xdr:rowOff>95249</xdr:rowOff>
    </xdr:from>
    <xdr:to>
      <xdr:col>2</xdr:col>
      <xdr:colOff>1</xdr:colOff>
      <xdr:row>17</xdr:row>
      <xdr:rowOff>19049</xdr:rowOff>
    </xdr:to>
    <xdr:sp macro="" textlink="">
      <xdr:nvSpPr>
        <xdr:cNvPr id="2" name="Freeform 16">
          <a:extLst>
            <a:ext uri="{FF2B5EF4-FFF2-40B4-BE49-F238E27FC236}">
              <a16:creationId xmlns:a16="http://schemas.microsoft.com/office/drawing/2014/main" id="{00000000-0008-0000-0000-000002000000}"/>
            </a:ext>
          </a:extLst>
        </xdr:cNvPr>
        <xdr:cNvSpPr>
          <a:spLocks/>
        </xdr:cNvSpPr>
      </xdr:nvSpPr>
      <xdr:spPr bwMode="auto">
        <a:xfrm>
          <a:off x="1" y="2790824"/>
          <a:ext cx="247650" cy="847725"/>
        </a:xfrm>
        <a:custGeom>
          <a:avLst/>
          <a:gdLst>
            <a:gd name="T0" fmla="*/ 2147483647 w 56"/>
            <a:gd name="T1" fmla="*/ 2147483647 h 63"/>
            <a:gd name="T2" fmla="*/ 2147483647 w 56"/>
            <a:gd name="T3" fmla="*/ 0 h 63"/>
            <a:gd name="T4" fmla="*/ 2147483647 w 56"/>
            <a:gd name="T5" fmla="*/ 2147483647 h 63"/>
            <a:gd name="T6" fmla="*/ 2147483647 w 56"/>
            <a:gd name="T7" fmla="*/ 2147483647 h 63"/>
            <a:gd name="T8" fmla="*/ 0 w 56"/>
            <a:gd name="T9" fmla="*/ 2147483647 h 63"/>
            <a:gd name="T10" fmla="*/ 2147483647 w 56"/>
            <a:gd name="T11" fmla="*/ 2147483647 h 63"/>
            <a:gd name="T12" fmla="*/ 2147483647 w 56"/>
            <a:gd name="T13" fmla="*/ 2147483647 h 63"/>
            <a:gd name="T14" fmla="*/ 0 60000 65536"/>
            <a:gd name="T15" fmla="*/ 0 60000 65536"/>
            <a:gd name="T16" fmla="*/ 0 60000 65536"/>
            <a:gd name="T17" fmla="*/ 0 60000 65536"/>
            <a:gd name="T18" fmla="*/ 0 60000 65536"/>
            <a:gd name="T19" fmla="*/ 0 60000 65536"/>
            <a:gd name="T20" fmla="*/ 0 60000 65536"/>
            <a:gd name="T21" fmla="*/ 0 w 56"/>
            <a:gd name="T22" fmla="*/ 0 h 63"/>
            <a:gd name="T23" fmla="*/ 56 w 56"/>
            <a:gd name="T24" fmla="*/ 63 h 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6" h="63">
              <a:moveTo>
                <a:pt x="56" y="3"/>
              </a:moveTo>
              <a:cubicBezTo>
                <a:pt x="47" y="2"/>
                <a:pt x="50" y="3"/>
                <a:pt x="2" y="0"/>
              </a:cubicBezTo>
              <a:cubicBezTo>
                <a:pt x="23" y="17"/>
                <a:pt x="43" y="23"/>
                <a:pt x="43" y="29"/>
              </a:cubicBezTo>
              <a:cubicBezTo>
                <a:pt x="43" y="35"/>
                <a:pt x="16" y="36"/>
                <a:pt x="9" y="39"/>
              </a:cubicBezTo>
              <a:cubicBezTo>
                <a:pt x="2" y="42"/>
                <a:pt x="0" y="45"/>
                <a:pt x="0" y="48"/>
              </a:cubicBezTo>
              <a:cubicBezTo>
                <a:pt x="0" y="51"/>
                <a:pt x="2" y="57"/>
                <a:pt x="11" y="59"/>
              </a:cubicBezTo>
              <a:cubicBezTo>
                <a:pt x="18" y="63"/>
                <a:pt x="46" y="61"/>
                <a:pt x="56" y="62"/>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37</xdr:col>
      <xdr:colOff>285750</xdr:colOff>
      <xdr:row>13</xdr:row>
      <xdr:rowOff>1</xdr:rowOff>
    </xdr:from>
    <xdr:to>
      <xdr:col>39</xdr:col>
      <xdr:colOff>152400</xdr:colOff>
      <xdr:row>17</xdr:row>
      <xdr:rowOff>0</xdr:rowOff>
    </xdr:to>
    <xdr:sp macro="" textlink="">
      <xdr:nvSpPr>
        <xdr:cNvPr id="3" name="Freeform 17">
          <a:extLst>
            <a:ext uri="{FF2B5EF4-FFF2-40B4-BE49-F238E27FC236}">
              <a16:creationId xmlns:a16="http://schemas.microsoft.com/office/drawing/2014/main" id="{00000000-0008-0000-0000-000003000000}"/>
            </a:ext>
          </a:extLst>
        </xdr:cNvPr>
        <xdr:cNvSpPr>
          <a:spLocks/>
        </xdr:cNvSpPr>
      </xdr:nvSpPr>
      <xdr:spPr bwMode="auto">
        <a:xfrm>
          <a:off x="11763375" y="2828926"/>
          <a:ext cx="466725" cy="790574"/>
        </a:xfrm>
        <a:custGeom>
          <a:avLst/>
          <a:gdLst>
            <a:gd name="T0" fmla="*/ 0 w 37"/>
            <a:gd name="T1" fmla="*/ 0 h 60"/>
            <a:gd name="T2" fmla="*/ 2147483647 w 37"/>
            <a:gd name="T3" fmla="*/ 0 h 60"/>
            <a:gd name="T4" fmla="*/ 2147483647 w 37"/>
            <a:gd name="T5" fmla="*/ 2147483647 h 60"/>
            <a:gd name="T6" fmla="*/ 2147483647 w 37"/>
            <a:gd name="T7" fmla="*/ 2147483647 h 60"/>
            <a:gd name="T8" fmla="*/ 2147483647 w 37"/>
            <a:gd name="T9" fmla="*/ 2147483647 h 60"/>
            <a:gd name="T10" fmla="*/ 2147483647 w 37"/>
            <a:gd name="T11" fmla="*/ 2147483647 h 60"/>
            <a:gd name="T12" fmla="*/ 2147483647 w 37"/>
            <a:gd name="T13" fmla="*/ 2147483647 h 60"/>
            <a:gd name="T14" fmla="*/ 0 60000 65536"/>
            <a:gd name="T15" fmla="*/ 0 60000 65536"/>
            <a:gd name="T16" fmla="*/ 0 60000 65536"/>
            <a:gd name="T17" fmla="*/ 0 60000 65536"/>
            <a:gd name="T18" fmla="*/ 0 60000 65536"/>
            <a:gd name="T19" fmla="*/ 0 60000 65536"/>
            <a:gd name="T20" fmla="*/ 0 60000 65536"/>
            <a:gd name="T21" fmla="*/ 0 w 37"/>
            <a:gd name="T22" fmla="*/ 0 h 60"/>
            <a:gd name="T23" fmla="*/ 37 w 37"/>
            <a:gd name="T24" fmla="*/ 60 h 6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37" h="60">
              <a:moveTo>
                <a:pt x="0" y="0"/>
              </a:moveTo>
              <a:cubicBezTo>
                <a:pt x="6" y="0"/>
                <a:pt x="7" y="0"/>
                <a:pt x="37" y="0"/>
              </a:cubicBezTo>
              <a:cubicBezTo>
                <a:pt x="37" y="23"/>
                <a:pt x="37" y="6"/>
                <a:pt x="37" y="27"/>
              </a:cubicBezTo>
              <a:cubicBezTo>
                <a:pt x="15" y="34"/>
                <a:pt x="10" y="34"/>
                <a:pt x="5" y="38"/>
              </a:cubicBezTo>
              <a:cubicBezTo>
                <a:pt x="0" y="42"/>
                <a:pt x="1" y="46"/>
                <a:pt x="5" y="49"/>
              </a:cubicBezTo>
              <a:cubicBezTo>
                <a:pt x="13" y="54"/>
                <a:pt x="18" y="57"/>
                <a:pt x="27" y="60"/>
              </a:cubicBezTo>
              <a:cubicBezTo>
                <a:pt x="6" y="59"/>
                <a:pt x="6" y="60"/>
                <a:pt x="1" y="60"/>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editAs="oneCell">
    <xdr:from>
      <xdr:col>2</xdr:col>
      <xdr:colOff>9525</xdr:colOff>
      <xdr:row>0</xdr:row>
      <xdr:rowOff>28575</xdr:rowOff>
    </xdr:from>
    <xdr:to>
      <xdr:col>7</xdr:col>
      <xdr:colOff>47625</xdr:colOff>
      <xdr:row>6</xdr:row>
      <xdr:rowOff>13446</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xfrm>
          <a:off x="333375" y="28575"/>
          <a:ext cx="1362075" cy="1200149"/>
        </a:xfrm>
        <a:prstGeom prst="rect">
          <a:avLst/>
        </a:prstGeom>
      </xdr:spPr>
    </xdr:pic>
    <xdr:clientData/>
  </xdr:twoCellAnchor>
  <xdr:twoCellAnchor>
    <xdr:from>
      <xdr:col>31</xdr:col>
      <xdr:colOff>0</xdr:colOff>
      <xdr:row>2</xdr:row>
      <xdr:rowOff>0</xdr:rowOff>
    </xdr:from>
    <xdr:to>
      <xdr:col>39</xdr:col>
      <xdr:colOff>117102</xdr:colOff>
      <xdr:row>4</xdr:row>
      <xdr:rowOff>22972</xdr:rowOff>
    </xdr:to>
    <xdr:pic>
      <xdr:nvPicPr>
        <xdr:cNvPr id="6" name="Picture 32" descr="cid:image001.jpg@01D3A706.FA4A92F0">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0029265" y="313765"/>
          <a:ext cx="225742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xdr:colOff>
      <xdr:row>12</xdr:row>
      <xdr:rowOff>95249</xdr:rowOff>
    </xdr:from>
    <xdr:to>
      <xdr:col>2</xdr:col>
      <xdr:colOff>1</xdr:colOff>
      <xdr:row>17</xdr:row>
      <xdr:rowOff>19049</xdr:rowOff>
    </xdr:to>
    <xdr:sp macro="" textlink="">
      <xdr:nvSpPr>
        <xdr:cNvPr id="8" name="Freeform 16">
          <a:extLst>
            <a:ext uri="{FF2B5EF4-FFF2-40B4-BE49-F238E27FC236}">
              <a16:creationId xmlns:a16="http://schemas.microsoft.com/office/drawing/2014/main" id="{00000000-0008-0000-0000-000008000000}"/>
            </a:ext>
          </a:extLst>
        </xdr:cNvPr>
        <xdr:cNvSpPr>
          <a:spLocks/>
        </xdr:cNvSpPr>
      </xdr:nvSpPr>
      <xdr:spPr bwMode="auto">
        <a:xfrm>
          <a:off x="76201" y="2895599"/>
          <a:ext cx="247650" cy="847725"/>
        </a:xfrm>
        <a:custGeom>
          <a:avLst/>
          <a:gdLst>
            <a:gd name="T0" fmla="*/ 2147483647 w 56"/>
            <a:gd name="T1" fmla="*/ 2147483647 h 63"/>
            <a:gd name="T2" fmla="*/ 2147483647 w 56"/>
            <a:gd name="T3" fmla="*/ 0 h 63"/>
            <a:gd name="T4" fmla="*/ 2147483647 w 56"/>
            <a:gd name="T5" fmla="*/ 2147483647 h 63"/>
            <a:gd name="T6" fmla="*/ 2147483647 w 56"/>
            <a:gd name="T7" fmla="*/ 2147483647 h 63"/>
            <a:gd name="T8" fmla="*/ 0 w 56"/>
            <a:gd name="T9" fmla="*/ 2147483647 h 63"/>
            <a:gd name="T10" fmla="*/ 2147483647 w 56"/>
            <a:gd name="T11" fmla="*/ 2147483647 h 63"/>
            <a:gd name="T12" fmla="*/ 2147483647 w 56"/>
            <a:gd name="T13" fmla="*/ 2147483647 h 63"/>
            <a:gd name="T14" fmla="*/ 0 60000 65536"/>
            <a:gd name="T15" fmla="*/ 0 60000 65536"/>
            <a:gd name="T16" fmla="*/ 0 60000 65536"/>
            <a:gd name="T17" fmla="*/ 0 60000 65536"/>
            <a:gd name="T18" fmla="*/ 0 60000 65536"/>
            <a:gd name="T19" fmla="*/ 0 60000 65536"/>
            <a:gd name="T20" fmla="*/ 0 60000 65536"/>
            <a:gd name="T21" fmla="*/ 0 w 56"/>
            <a:gd name="T22" fmla="*/ 0 h 63"/>
            <a:gd name="T23" fmla="*/ 56 w 56"/>
            <a:gd name="T24" fmla="*/ 63 h 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6" h="63">
              <a:moveTo>
                <a:pt x="56" y="3"/>
              </a:moveTo>
              <a:cubicBezTo>
                <a:pt x="47" y="2"/>
                <a:pt x="50" y="3"/>
                <a:pt x="2" y="0"/>
              </a:cubicBezTo>
              <a:cubicBezTo>
                <a:pt x="23" y="17"/>
                <a:pt x="43" y="23"/>
                <a:pt x="43" y="29"/>
              </a:cubicBezTo>
              <a:cubicBezTo>
                <a:pt x="43" y="35"/>
                <a:pt x="16" y="36"/>
                <a:pt x="9" y="39"/>
              </a:cubicBezTo>
              <a:cubicBezTo>
                <a:pt x="2" y="42"/>
                <a:pt x="0" y="45"/>
                <a:pt x="0" y="48"/>
              </a:cubicBezTo>
              <a:cubicBezTo>
                <a:pt x="0" y="51"/>
                <a:pt x="2" y="57"/>
                <a:pt x="11" y="59"/>
              </a:cubicBezTo>
              <a:cubicBezTo>
                <a:pt x="18" y="63"/>
                <a:pt x="46" y="61"/>
                <a:pt x="56" y="62"/>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37</xdr:col>
      <xdr:colOff>285750</xdr:colOff>
      <xdr:row>13</xdr:row>
      <xdr:rowOff>1</xdr:rowOff>
    </xdr:from>
    <xdr:to>
      <xdr:col>39</xdr:col>
      <xdr:colOff>152400</xdr:colOff>
      <xdr:row>17</xdr:row>
      <xdr:rowOff>0</xdr:rowOff>
    </xdr:to>
    <xdr:sp macro="" textlink="">
      <xdr:nvSpPr>
        <xdr:cNvPr id="9" name="Freeform 17">
          <a:extLst>
            <a:ext uri="{FF2B5EF4-FFF2-40B4-BE49-F238E27FC236}">
              <a16:creationId xmlns:a16="http://schemas.microsoft.com/office/drawing/2014/main" id="{00000000-0008-0000-0000-000009000000}"/>
            </a:ext>
          </a:extLst>
        </xdr:cNvPr>
        <xdr:cNvSpPr>
          <a:spLocks/>
        </xdr:cNvSpPr>
      </xdr:nvSpPr>
      <xdr:spPr bwMode="auto">
        <a:xfrm>
          <a:off x="11877675" y="2933701"/>
          <a:ext cx="466725" cy="790574"/>
        </a:xfrm>
        <a:custGeom>
          <a:avLst/>
          <a:gdLst>
            <a:gd name="T0" fmla="*/ 0 w 37"/>
            <a:gd name="T1" fmla="*/ 0 h 60"/>
            <a:gd name="T2" fmla="*/ 2147483647 w 37"/>
            <a:gd name="T3" fmla="*/ 0 h 60"/>
            <a:gd name="T4" fmla="*/ 2147483647 w 37"/>
            <a:gd name="T5" fmla="*/ 2147483647 h 60"/>
            <a:gd name="T6" fmla="*/ 2147483647 w 37"/>
            <a:gd name="T7" fmla="*/ 2147483647 h 60"/>
            <a:gd name="T8" fmla="*/ 2147483647 w 37"/>
            <a:gd name="T9" fmla="*/ 2147483647 h 60"/>
            <a:gd name="T10" fmla="*/ 2147483647 w 37"/>
            <a:gd name="T11" fmla="*/ 2147483647 h 60"/>
            <a:gd name="T12" fmla="*/ 2147483647 w 37"/>
            <a:gd name="T13" fmla="*/ 2147483647 h 60"/>
            <a:gd name="T14" fmla="*/ 0 60000 65536"/>
            <a:gd name="T15" fmla="*/ 0 60000 65536"/>
            <a:gd name="T16" fmla="*/ 0 60000 65536"/>
            <a:gd name="T17" fmla="*/ 0 60000 65536"/>
            <a:gd name="T18" fmla="*/ 0 60000 65536"/>
            <a:gd name="T19" fmla="*/ 0 60000 65536"/>
            <a:gd name="T20" fmla="*/ 0 60000 65536"/>
            <a:gd name="T21" fmla="*/ 0 w 37"/>
            <a:gd name="T22" fmla="*/ 0 h 60"/>
            <a:gd name="T23" fmla="*/ 37 w 37"/>
            <a:gd name="T24" fmla="*/ 60 h 6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37" h="60">
              <a:moveTo>
                <a:pt x="0" y="0"/>
              </a:moveTo>
              <a:cubicBezTo>
                <a:pt x="6" y="0"/>
                <a:pt x="7" y="0"/>
                <a:pt x="37" y="0"/>
              </a:cubicBezTo>
              <a:cubicBezTo>
                <a:pt x="37" y="23"/>
                <a:pt x="37" y="6"/>
                <a:pt x="37" y="27"/>
              </a:cubicBezTo>
              <a:cubicBezTo>
                <a:pt x="15" y="34"/>
                <a:pt x="10" y="34"/>
                <a:pt x="5" y="38"/>
              </a:cubicBezTo>
              <a:cubicBezTo>
                <a:pt x="0" y="42"/>
                <a:pt x="1" y="46"/>
                <a:pt x="5" y="49"/>
              </a:cubicBezTo>
              <a:cubicBezTo>
                <a:pt x="13" y="54"/>
                <a:pt x="18" y="57"/>
                <a:pt x="27" y="60"/>
              </a:cubicBezTo>
              <a:cubicBezTo>
                <a:pt x="6" y="59"/>
                <a:pt x="6" y="60"/>
                <a:pt x="1" y="60"/>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1</xdr:col>
      <xdr:colOff>1</xdr:colOff>
      <xdr:row>12</xdr:row>
      <xdr:rowOff>95249</xdr:rowOff>
    </xdr:from>
    <xdr:to>
      <xdr:col>2</xdr:col>
      <xdr:colOff>1</xdr:colOff>
      <xdr:row>17</xdr:row>
      <xdr:rowOff>19049</xdr:rowOff>
    </xdr:to>
    <xdr:sp macro="" textlink="">
      <xdr:nvSpPr>
        <xdr:cNvPr id="10" name="Freeform 16">
          <a:extLst>
            <a:ext uri="{FF2B5EF4-FFF2-40B4-BE49-F238E27FC236}">
              <a16:creationId xmlns:a16="http://schemas.microsoft.com/office/drawing/2014/main" id="{AF7A0375-A013-47B9-A842-61E888714DE8}"/>
            </a:ext>
          </a:extLst>
        </xdr:cNvPr>
        <xdr:cNvSpPr>
          <a:spLocks/>
        </xdr:cNvSpPr>
      </xdr:nvSpPr>
      <xdr:spPr bwMode="auto">
        <a:xfrm>
          <a:off x="76201" y="2895599"/>
          <a:ext cx="247650" cy="847725"/>
        </a:xfrm>
        <a:custGeom>
          <a:avLst/>
          <a:gdLst>
            <a:gd name="T0" fmla="*/ 2147483647 w 56"/>
            <a:gd name="T1" fmla="*/ 2147483647 h 63"/>
            <a:gd name="T2" fmla="*/ 2147483647 w 56"/>
            <a:gd name="T3" fmla="*/ 0 h 63"/>
            <a:gd name="T4" fmla="*/ 2147483647 w 56"/>
            <a:gd name="T5" fmla="*/ 2147483647 h 63"/>
            <a:gd name="T6" fmla="*/ 2147483647 w 56"/>
            <a:gd name="T7" fmla="*/ 2147483647 h 63"/>
            <a:gd name="T8" fmla="*/ 0 w 56"/>
            <a:gd name="T9" fmla="*/ 2147483647 h 63"/>
            <a:gd name="T10" fmla="*/ 2147483647 w 56"/>
            <a:gd name="T11" fmla="*/ 2147483647 h 63"/>
            <a:gd name="T12" fmla="*/ 2147483647 w 56"/>
            <a:gd name="T13" fmla="*/ 2147483647 h 63"/>
            <a:gd name="T14" fmla="*/ 0 60000 65536"/>
            <a:gd name="T15" fmla="*/ 0 60000 65536"/>
            <a:gd name="T16" fmla="*/ 0 60000 65536"/>
            <a:gd name="T17" fmla="*/ 0 60000 65536"/>
            <a:gd name="T18" fmla="*/ 0 60000 65536"/>
            <a:gd name="T19" fmla="*/ 0 60000 65536"/>
            <a:gd name="T20" fmla="*/ 0 60000 65536"/>
            <a:gd name="T21" fmla="*/ 0 w 56"/>
            <a:gd name="T22" fmla="*/ 0 h 63"/>
            <a:gd name="T23" fmla="*/ 56 w 56"/>
            <a:gd name="T24" fmla="*/ 63 h 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6" h="63">
              <a:moveTo>
                <a:pt x="56" y="3"/>
              </a:moveTo>
              <a:cubicBezTo>
                <a:pt x="47" y="2"/>
                <a:pt x="50" y="3"/>
                <a:pt x="2" y="0"/>
              </a:cubicBezTo>
              <a:cubicBezTo>
                <a:pt x="23" y="17"/>
                <a:pt x="43" y="23"/>
                <a:pt x="43" y="29"/>
              </a:cubicBezTo>
              <a:cubicBezTo>
                <a:pt x="43" y="35"/>
                <a:pt x="16" y="36"/>
                <a:pt x="9" y="39"/>
              </a:cubicBezTo>
              <a:cubicBezTo>
                <a:pt x="2" y="42"/>
                <a:pt x="0" y="45"/>
                <a:pt x="0" y="48"/>
              </a:cubicBezTo>
              <a:cubicBezTo>
                <a:pt x="0" y="51"/>
                <a:pt x="2" y="57"/>
                <a:pt x="11" y="59"/>
              </a:cubicBezTo>
              <a:cubicBezTo>
                <a:pt x="18" y="63"/>
                <a:pt x="46" y="61"/>
                <a:pt x="56" y="62"/>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37</xdr:col>
      <xdr:colOff>285750</xdr:colOff>
      <xdr:row>13</xdr:row>
      <xdr:rowOff>1</xdr:rowOff>
    </xdr:from>
    <xdr:to>
      <xdr:col>39</xdr:col>
      <xdr:colOff>152400</xdr:colOff>
      <xdr:row>17</xdr:row>
      <xdr:rowOff>0</xdr:rowOff>
    </xdr:to>
    <xdr:sp macro="" textlink="">
      <xdr:nvSpPr>
        <xdr:cNvPr id="11" name="Freeform 17">
          <a:extLst>
            <a:ext uri="{FF2B5EF4-FFF2-40B4-BE49-F238E27FC236}">
              <a16:creationId xmlns:a16="http://schemas.microsoft.com/office/drawing/2014/main" id="{34391618-6D99-4342-84A3-62E8679C970C}"/>
            </a:ext>
          </a:extLst>
        </xdr:cNvPr>
        <xdr:cNvSpPr>
          <a:spLocks/>
        </xdr:cNvSpPr>
      </xdr:nvSpPr>
      <xdr:spPr bwMode="auto">
        <a:xfrm>
          <a:off x="11877675" y="2933701"/>
          <a:ext cx="466725" cy="790574"/>
        </a:xfrm>
        <a:custGeom>
          <a:avLst/>
          <a:gdLst>
            <a:gd name="T0" fmla="*/ 0 w 37"/>
            <a:gd name="T1" fmla="*/ 0 h 60"/>
            <a:gd name="T2" fmla="*/ 2147483647 w 37"/>
            <a:gd name="T3" fmla="*/ 0 h 60"/>
            <a:gd name="T4" fmla="*/ 2147483647 w 37"/>
            <a:gd name="T5" fmla="*/ 2147483647 h 60"/>
            <a:gd name="T6" fmla="*/ 2147483647 w 37"/>
            <a:gd name="T7" fmla="*/ 2147483647 h 60"/>
            <a:gd name="T8" fmla="*/ 2147483647 w 37"/>
            <a:gd name="T9" fmla="*/ 2147483647 h 60"/>
            <a:gd name="T10" fmla="*/ 2147483647 w 37"/>
            <a:gd name="T11" fmla="*/ 2147483647 h 60"/>
            <a:gd name="T12" fmla="*/ 2147483647 w 37"/>
            <a:gd name="T13" fmla="*/ 2147483647 h 60"/>
            <a:gd name="T14" fmla="*/ 0 60000 65536"/>
            <a:gd name="T15" fmla="*/ 0 60000 65536"/>
            <a:gd name="T16" fmla="*/ 0 60000 65536"/>
            <a:gd name="T17" fmla="*/ 0 60000 65536"/>
            <a:gd name="T18" fmla="*/ 0 60000 65536"/>
            <a:gd name="T19" fmla="*/ 0 60000 65536"/>
            <a:gd name="T20" fmla="*/ 0 60000 65536"/>
            <a:gd name="T21" fmla="*/ 0 w 37"/>
            <a:gd name="T22" fmla="*/ 0 h 60"/>
            <a:gd name="T23" fmla="*/ 37 w 37"/>
            <a:gd name="T24" fmla="*/ 60 h 6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37" h="60">
              <a:moveTo>
                <a:pt x="0" y="0"/>
              </a:moveTo>
              <a:cubicBezTo>
                <a:pt x="6" y="0"/>
                <a:pt x="7" y="0"/>
                <a:pt x="37" y="0"/>
              </a:cubicBezTo>
              <a:cubicBezTo>
                <a:pt x="37" y="23"/>
                <a:pt x="37" y="6"/>
                <a:pt x="37" y="27"/>
              </a:cubicBezTo>
              <a:cubicBezTo>
                <a:pt x="15" y="34"/>
                <a:pt x="10" y="34"/>
                <a:pt x="5" y="38"/>
              </a:cubicBezTo>
              <a:cubicBezTo>
                <a:pt x="0" y="42"/>
                <a:pt x="1" y="46"/>
                <a:pt x="5" y="49"/>
              </a:cubicBezTo>
              <a:cubicBezTo>
                <a:pt x="13" y="54"/>
                <a:pt x="18" y="57"/>
                <a:pt x="27" y="60"/>
              </a:cubicBezTo>
              <a:cubicBezTo>
                <a:pt x="6" y="59"/>
                <a:pt x="6" y="60"/>
                <a:pt x="1" y="60"/>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editAs="oneCell">
    <xdr:from>
      <xdr:col>2</xdr:col>
      <xdr:colOff>9525</xdr:colOff>
      <xdr:row>0</xdr:row>
      <xdr:rowOff>28575</xdr:rowOff>
    </xdr:from>
    <xdr:to>
      <xdr:col>7</xdr:col>
      <xdr:colOff>47625</xdr:colOff>
      <xdr:row>6</xdr:row>
      <xdr:rowOff>13446</xdr:rowOff>
    </xdr:to>
    <xdr:pic>
      <xdr:nvPicPr>
        <xdr:cNvPr id="12" name="Picture 11">
          <a:extLst>
            <a:ext uri="{FF2B5EF4-FFF2-40B4-BE49-F238E27FC236}">
              <a16:creationId xmlns:a16="http://schemas.microsoft.com/office/drawing/2014/main" id="{C864B4F6-97B3-4572-95BD-A20310BAE575}"/>
            </a:ext>
          </a:extLst>
        </xdr:cNvPr>
        <xdr:cNvPicPr>
          <a:picLocks noChangeAspect="1"/>
        </xdr:cNvPicPr>
      </xdr:nvPicPr>
      <xdr:blipFill>
        <a:blip xmlns:r="http://schemas.openxmlformats.org/officeDocument/2006/relationships" r:embed="rId1"/>
        <a:stretch>
          <a:fillRect/>
        </a:stretch>
      </xdr:blipFill>
      <xdr:spPr>
        <a:xfrm>
          <a:off x="333375" y="28575"/>
          <a:ext cx="1362075" cy="1200149"/>
        </a:xfrm>
        <a:prstGeom prst="rect">
          <a:avLst/>
        </a:prstGeom>
      </xdr:spPr>
    </xdr:pic>
    <xdr:clientData/>
  </xdr:twoCellAnchor>
  <xdr:twoCellAnchor>
    <xdr:from>
      <xdr:col>31</xdr:col>
      <xdr:colOff>0</xdr:colOff>
      <xdr:row>2</xdr:row>
      <xdr:rowOff>0</xdr:rowOff>
    </xdr:from>
    <xdr:to>
      <xdr:col>39</xdr:col>
      <xdr:colOff>117102</xdr:colOff>
      <xdr:row>4</xdr:row>
      <xdr:rowOff>22972</xdr:rowOff>
    </xdr:to>
    <xdr:pic>
      <xdr:nvPicPr>
        <xdr:cNvPr id="13" name="Picture 32" descr="cid:image001.jpg@01D3A706.FA4A92F0">
          <a:extLst>
            <a:ext uri="{FF2B5EF4-FFF2-40B4-BE49-F238E27FC236}">
              <a16:creationId xmlns:a16="http://schemas.microsoft.com/office/drawing/2014/main" id="{C6E18869-5402-46BA-9BDD-ADD9F9810145}"/>
            </a:ext>
          </a:extLst>
        </xdr:cNvPr>
        <xdr:cNvPicPr>
          <a:picLocks noChangeAspect="1" noChangeArrowheads="1"/>
        </xdr:cNvPicPr>
      </xdr:nvPicPr>
      <xdr:blipFill>
        <a:blip xmlns:r="http://schemas.openxmlformats.org/officeDocument/2006/relationships" r:embed="rId4" r:link="rId3" cstate="print">
          <a:extLst>
            <a:ext uri="{28A0092B-C50C-407E-A947-70E740481C1C}">
              <a14:useLocalDpi xmlns:a14="http://schemas.microsoft.com/office/drawing/2010/main" val="0"/>
            </a:ext>
          </a:extLst>
        </a:blip>
        <a:srcRect/>
        <a:stretch>
          <a:fillRect/>
        </a:stretch>
      </xdr:blipFill>
      <xdr:spPr bwMode="auto">
        <a:xfrm>
          <a:off x="10039350" y="323850"/>
          <a:ext cx="2269752" cy="499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xdr:colOff>
      <xdr:row>12</xdr:row>
      <xdr:rowOff>95249</xdr:rowOff>
    </xdr:from>
    <xdr:to>
      <xdr:col>2</xdr:col>
      <xdr:colOff>1</xdr:colOff>
      <xdr:row>17</xdr:row>
      <xdr:rowOff>19049</xdr:rowOff>
    </xdr:to>
    <xdr:sp macro="" textlink="">
      <xdr:nvSpPr>
        <xdr:cNvPr id="14" name="Freeform 16">
          <a:extLst>
            <a:ext uri="{FF2B5EF4-FFF2-40B4-BE49-F238E27FC236}">
              <a16:creationId xmlns:a16="http://schemas.microsoft.com/office/drawing/2014/main" id="{39447792-1936-4241-AF58-7FF4318F4A05}"/>
            </a:ext>
          </a:extLst>
        </xdr:cNvPr>
        <xdr:cNvSpPr>
          <a:spLocks/>
        </xdr:cNvSpPr>
      </xdr:nvSpPr>
      <xdr:spPr bwMode="auto">
        <a:xfrm>
          <a:off x="76201" y="2895599"/>
          <a:ext cx="247650" cy="847725"/>
        </a:xfrm>
        <a:custGeom>
          <a:avLst/>
          <a:gdLst>
            <a:gd name="T0" fmla="*/ 2147483647 w 56"/>
            <a:gd name="T1" fmla="*/ 2147483647 h 63"/>
            <a:gd name="T2" fmla="*/ 2147483647 w 56"/>
            <a:gd name="T3" fmla="*/ 0 h 63"/>
            <a:gd name="T4" fmla="*/ 2147483647 w 56"/>
            <a:gd name="T5" fmla="*/ 2147483647 h 63"/>
            <a:gd name="T6" fmla="*/ 2147483647 w 56"/>
            <a:gd name="T7" fmla="*/ 2147483647 h 63"/>
            <a:gd name="T8" fmla="*/ 0 w 56"/>
            <a:gd name="T9" fmla="*/ 2147483647 h 63"/>
            <a:gd name="T10" fmla="*/ 2147483647 w 56"/>
            <a:gd name="T11" fmla="*/ 2147483647 h 63"/>
            <a:gd name="T12" fmla="*/ 2147483647 w 56"/>
            <a:gd name="T13" fmla="*/ 2147483647 h 63"/>
            <a:gd name="T14" fmla="*/ 0 60000 65536"/>
            <a:gd name="T15" fmla="*/ 0 60000 65536"/>
            <a:gd name="T16" fmla="*/ 0 60000 65536"/>
            <a:gd name="T17" fmla="*/ 0 60000 65536"/>
            <a:gd name="T18" fmla="*/ 0 60000 65536"/>
            <a:gd name="T19" fmla="*/ 0 60000 65536"/>
            <a:gd name="T20" fmla="*/ 0 60000 65536"/>
            <a:gd name="T21" fmla="*/ 0 w 56"/>
            <a:gd name="T22" fmla="*/ 0 h 63"/>
            <a:gd name="T23" fmla="*/ 56 w 56"/>
            <a:gd name="T24" fmla="*/ 63 h 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6" h="63">
              <a:moveTo>
                <a:pt x="56" y="3"/>
              </a:moveTo>
              <a:cubicBezTo>
                <a:pt x="47" y="2"/>
                <a:pt x="50" y="3"/>
                <a:pt x="2" y="0"/>
              </a:cubicBezTo>
              <a:cubicBezTo>
                <a:pt x="23" y="17"/>
                <a:pt x="43" y="23"/>
                <a:pt x="43" y="29"/>
              </a:cubicBezTo>
              <a:cubicBezTo>
                <a:pt x="43" y="35"/>
                <a:pt x="16" y="36"/>
                <a:pt x="9" y="39"/>
              </a:cubicBezTo>
              <a:cubicBezTo>
                <a:pt x="2" y="42"/>
                <a:pt x="0" y="45"/>
                <a:pt x="0" y="48"/>
              </a:cubicBezTo>
              <a:cubicBezTo>
                <a:pt x="0" y="51"/>
                <a:pt x="2" y="57"/>
                <a:pt x="11" y="59"/>
              </a:cubicBezTo>
              <a:cubicBezTo>
                <a:pt x="18" y="63"/>
                <a:pt x="46" y="61"/>
                <a:pt x="56" y="62"/>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37</xdr:col>
      <xdr:colOff>285750</xdr:colOff>
      <xdr:row>13</xdr:row>
      <xdr:rowOff>1</xdr:rowOff>
    </xdr:from>
    <xdr:to>
      <xdr:col>39</xdr:col>
      <xdr:colOff>152400</xdr:colOff>
      <xdr:row>17</xdr:row>
      <xdr:rowOff>0</xdr:rowOff>
    </xdr:to>
    <xdr:sp macro="" textlink="">
      <xdr:nvSpPr>
        <xdr:cNvPr id="15" name="Freeform 17">
          <a:extLst>
            <a:ext uri="{FF2B5EF4-FFF2-40B4-BE49-F238E27FC236}">
              <a16:creationId xmlns:a16="http://schemas.microsoft.com/office/drawing/2014/main" id="{413E9F5B-3615-44CD-88F5-A3924EB312C8}"/>
            </a:ext>
          </a:extLst>
        </xdr:cNvPr>
        <xdr:cNvSpPr>
          <a:spLocks/>
        </xdr:cNvSpPr>
      </xdr:nvSpPr>
      <xdr:spPr bwMode="auto">
        <a:xfrm>
          <a:off x="11877675" y="2933701"/>
          <a:ext cx="466725" cy="790574"/>
        </a:xfrm>
        <a:custGeom>
          <a:avLst/>
          <a:gdLst>
            <a:gd name="T0" fmla="*/ 0 w 37"/>
            <a:gd name="T1" fmla="*/ 0 h 60"/>
            <a:gd name="T2" fmla="*/ 2147483647 w 37"/>
            <a:gd name="T3" fmla="*/ 0 h 60"/>
            <a:gd name="T4" fmla="*/ 2147483647 w 37"/>
            <a:gd name="T5" fmla="*/ 2147483647 h 60"/>
            <a:gd name="T6" fmla="*/ 2147483647 w 37"/>
            <a:gd name="T7" fmla="*/ 2147483647 h 60"/>
            <a:gd name="T8" fmla="*/ 2147483647 w 37"/>
            <a:gd name="T9" fmla="*/ 2147483647 h 60"/>
            <a:gd name="T10" fmla="*/ 2147483647 w 37"/>
            <a:gd name="T11" fmla="*/ 2147483647 h 60"/>
            <a:gd name="T12" fmla="*/ 2147483647 w 37"/>
            <a:gd name="T13" fmla="*/ 2147483647 h 60"/>
            <a:gd name="T14" fmla="*/ 0 60000 65536"/>
            <a:gd name="T15" fmla="*/ 0 60000 65536"/>
            <a:gd name="T16" fmla="*/ 0 60000 65536"/>
            <a:gd name="T17" fmla="*/ 0 60000 65536"/>
            <a:gd name="T18" fmla="*/ 0 60000 65536"/>
            <a:gd name="T19" fmla="*/ 0 60000 65536"/>
            <a:gd name="T20" fmla="*/ 0 60000 65536"/>
            <a:gd name="T21" fmla="*/ 0 w 37"/>
            <a:gd name="T22" fmla="*/ 0 h 60"/>
            <a:gd name="T23" fmla="*/ 37 w 37"/>
            <a:gd name="T24" fmla="*/ 60 h 6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37" h="60">
              <a:moveTo>
                <a:pt x="0" y="0"/>
              </a:moveTo>
              <a:cubicBezTo>
                <a:pt x="6" y="0"/>
                <a:pt x="7" y="0"/>
                <a:pt x="37" y="0"/>
              </a:cubicBezTo>
              <a:cubicBezTo>
                <a:pt x="37" y="23"/>
                <a:pt x="37" y="6"/>
                <a:pt x="37" y="27"/>
              </a:cubicBezTo>
              <a:cubicBezTo>
                <a:pt x="15" y="34"/>
                <a:pt x="10" y="34"/>
                <a:pt x="5" y="38"/>
              </a:cubicBezTo>
              <a:cubicBezTo>
                <a:pt x="0" y="42"/>
                <a:pt x="1" y="46"/>
                <a:pt x="5" y="49"/>
              </a:cubicBezTo>
              <a:cubicBezTo>
                <a:pt x="13" y="54"/>
                <a:pt x="18" y="57"/>
                <a:pt x="27" y="60"/>
              </a:cubicBezTo>
              <a:cubicBezTo>
                <a:pt x="6" y="59"/>
                <a:pt x="6" y="60"/>
                <a:pt x="1" y="60"/>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1</xdr:col>
      <xdr:colOff>1</xdr:colOff>
      <xdr:row>12</xdr:row>
      <xdr:rowOff>95249</xdr:rowOff>
    </xdr:from>
    <xdr:to>
      <xdr:col>2</xdr:col>
      <xdr:colOff>1</xdr:colOff>
      <xdr:row>17</xdr:row>
      <xdr:rowOff>19049</xdr:rowOff>
    </xdr:to>
    <xdr:sp macro="" textlink="">
      <xdr:nvSpPr>
        <xdr:cNvPr id="16" name="Freeform 16">
          <a:extLst>
            <a:ext uri="{FF2B5EF4-FFF2-40B4-BE49-F238E27FC236}">
              <a16:creationId xmlns:a16="http://schemas.microsoft.com/office/drawing/2014/main" id="{D4D3E967-E632-4D43-996C-C86A33D94ABE}"/>
            </a:ext>
          </a:extLst>
        </xdr:cNvPr>
        <xdr:cNvSpPr>
          <a:spLocks/>
        </xdr:cNvSpPr>
      </xdr:nvSpPr>
      <xdr:spPr bwMode="auto">
        <a:xfrm>
          <a:off x="76201" y="2895599"/>
          <a:ext cx="247650" cy="847725"/>
        </a:xfrm>
        <a:custGeom>
          <a:avLst/>
          <a:gdLst>
            <a:gd name="T0" fmla="*/ 2147483647 w 56"/>
            <a:gd name="T1" fmla="*/ 2147483647 h 63"/>
            <a:gd name="T2" fmla="*/ 2147483647 w 56"/>
            <a:gd name="T3" fmla="*/ 0 h 63"/>
            <a:gd name="T4" fmla="*/ 2147483647 w 56"/>
            <a:gd name="T5" fmla="*/ 2147483647 h 63"/>
            <a:gd name="T6" fmla="*/ 2147483647 w 56"/>
            <a:gd name="T7" fmla="*/ 2147483647 h 63"/>
            <a:gd name="T8" fmla="*/ 0 w 56"/>
            <a:gd name="T9" fmla="*/ 2147483647 h 63"/>
            <a:gd name="T10" fmla="*/ 2147483647 w 56"/>
            <a:gd name="T11" fmla="*/ 2147483647 h 63"/>
            <a:gd name="T12" fmla="*/ 2147483647 w 56"/>
            <a:gd name="T13" fmla="*/ 2147483647 h 63"/>
            <a:gd name="T14" fmla="*/ 0 60000 65536"/>
            <a:gd name="T15" fmla="*/ 0 60000 65536"/>
            <a:gd name="T16" fmla="*/ 0 60000 65536"/>
            <a:gd name="T17" fmla="*/ 0 60000 65536"/>
            <a:gd name="T18" fmla="*/ 0 60000 65536"/>
            <a:gd name="T19" fmla="*/ 0 60000 65536"/>
            <a:gd name="T20" fmla="*/ 0 60000 65536"/>
            <a:gd name="T21" fmla="*/ 0 w 56"/>
            <a:gd name="T22" fmla="*/ 0 h 63"/>
            <a:gd name="T23" fmla="*/ 56 w 56"/>
            <a:gd name="T24" fmla="*/ 63 h 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6" h="63">
              <a:moveTo>
                <a:pt x="56" y="3"/>
              </a:moveTo>
              <a:cubicBezTo>
                <a:pt x="47" y="2"/>
                <a:pt x="50" y="3"/>
                <a:pt x="2" y="0"/>
              </a:cubicBezTo>
              <a:cubicBezTo>
                <a:pt x="23" y="17"/>
                <a:pt x="43" y="23"/>
                <a:pt x="43" y="29"/>
              </a:cubicBezTo>
              <a:cubicBezTo>
                <a:pt x="43" y="35"/>
                <a:pt x="16" y="36"/>
                <a:pt x="9" y="39"/>
              </a:cubicBezTo>
              <a:cubicBezTo>
                <a:pt x="2" y="42"/>
                <a:pt x="0" y="45"/>
                <a:pt x="0" y="48"/>
              </a:cubicBezTo>
              <a:cubicBezTo>
                <a:pt x="0" y="51"/>
                <a:pt x="2" y="57"/>
                <a:pt x="11" y="59"/>
              </a:cubicBezTo>
              <a:cubicBezTo>
                <a:pt x="18" y="63"/>
                <a:pt x="46" y="61"/>
                <a:pt x="56" y="62"/>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37</xdr:col>
      <xdr:colOff>285750</xdr:colOff>
      <xdr:row>13</xdr:row>
      <xdr:rowOff>1</xdr:rowOff>
    </xdr:from>
    <xdr:to>
      <xdr:col>39</xdr:col>
      <xdr:colOff>152400</xdr:colOff>
      <xdr:row>17</xdr:row>
      <xdr:rowOff>0</xdr:rowOff>
    </xdr:to>
    <xdr:sp macro="" textlink="">
      <xdr:nvSpPr>
        <xdr:cNvPr id="17" name="Freeform 17">
          <a:extLst>
            <a:ext uri="{FF2B5EF4-FFF2-40B4-BE49-F238E27FC236}">
              <a16:creationId xmlns:a16="http://schemas.microsoft.com/office/drawing/2014/main" id="{CDED5F4D-55DE-45DD-986D-2A0EFD1330F8}"/>
            </a:ext>
          </a:extLst>
        </xdr:cNvPr>
        <xdr:cNvSpPr>
          <a:spLocks/>
        </xdr:cNvSpPr>
      </xdr:nvSpPr>
      <xdr:spPr bwMode="auto">
        <a:xfrm>
          <a:off x="11877675" y="2933701"/>
          <a:ext cx="466725" cy="790574"/>
        </a:xfrm>
        <a:custGeom>
          <a:avLst/>
          <a:gdLst>
            <a:gd name="T0" fmla="*/ 0 w 37"/>
            <a:gd name="T1" fmla="*/ 0 h 60"/>
            <a:gd name="T2" fmla="*/ 2147483647 w 37"/>
            <a:gd name="T3" fmla="*/ 0 h 60"/>
            <a:gd name="T4" fmla="*/ 2147483647 w 37"/>
            <a:gd name="T5" fmla="*/ 2147483647 h 60"/>
            <a:gd name="T6" fmla="*/ 2147483647 w 37"/>
            <a:gd name="T7" fmla="*/ 2147483647 h 60"/>
            <a:gd name="T8" fmla="*/ 2147483647 w 37"/>
            <a:gd name="T9" fmla="*/ 2147483647 h 60"/>
            <a:gd name="T10" fmla="*/ 2147483647 w 37"/>
            <a:gd name="T11" fmla="*/ 2147483647 h 60"/>
            <a:gd name="T12" fmla="*/ 2147483647 w 37"/>
            <a:gd name="T13" fmla="*/ 2147483647 h 60"/>
            <a:gd name="T14" fmla="*/ 0 60000 65536"/>
            <a:gd name="T15" fmla="*/ 0 60000 65536"/>
            <a:gd name="T16" fmla="*/ 0 60000 65536"/>
            <a:gd name="T17" fmla="*/ 0 60000 65536"/>
            <a:gd name="T18" fmla="*/ 0 60000 65536"/>
            <a:gd name="T19" fmla="*/ 0 60000 65536"/>
            <a:gd name="T20" fmla="*/ 0 60000 65536"/>
            <a:gd name="T21" fmla="*/ 0 w 37"/>
            <a:gd name="T22" fmla="*/ 0 h 60"/>
            <a:gd name="T23" fmla="*/ 37 w 37"/>
            <a:gd name="T24" fmla="*/ 60 h 6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37" h="60">
              <a:moveTo>
                <a:pt x="0" y="0"/>
              </a:moveTo>
              <a:cubicBezTo>
                <a:pt x="6" y="0"/>
                <a:pt x="7" y="0"/>
                <a:pt x="37" y="0"/>
              </a:cubicBezTo>
              <a:cubicBezTo>
                <a:pt x="37" y="23"/>
                <a:pt x="37" y="6"/>
                <a:pt x="37" y="27"/>
              </a:cubicBezTo>
              <a:cubicBezTo>
                <a:pt x="15" y="34"/>
                <a:pt x="10" y="34"/>
                <a:pt x="5" y="38"/>
              </a:cubicBezTo>
              <a:cubicBezTo>
                <a:pt x="0" y="42"/>
                <a:pt x="1" y="46"/>
                <a:pt x="5" y="49"/>
              </a:cubicBezTo>
              <a:cubicBezTo>
                <a:pt x="13" y="54"/>
                <a:pt x="18" y="57"/>
                <a:pt x="27" y="60"/>
              </a:cubicBezTo>
              <a:cubicBezTo>
                <a:pt x="6" y="59"/>
                <a:pt x="6" y="60"/>
                <a:pt x="1" y="60"/>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1</xdr:col>
      <xdr:colOff>1</xdr:colOff>
      <xdr:row>12</xdr:row>
      <xdr:rowOff>95249</xdr:rowOff>
    </xdr:from>
    <xdr:to>
      <xdr:col>2</xdr:col>
      <xdr:colOff>1</xdr:colOff>
      <xdr:row>17</xdr:row>
      <xdr:rowOff>19049</xdr:rowOff>
    </xdr:to>
    <xdr:sp macro="" textlink="">
      <xdr:nvSpPr>
        <xdr:cNvPr id="18" name="Freeform 16">
          <a:extLst>
            <a:ext uri="{FF2B5EF4-FFF2-40B4-BE49-F238E27FC236}">
              <a16:creationId xmlns:a16="http://schemas.microsoft.com/office/drawing/2014/main" id="{D4FD7B45-3EED-4940-8D35-605741A2C895}"/>
            </a:ext>
          </a:extLst>
        </xdr:cNvPr>
        <xdr:cNvSpPr>
          <a:spLocks/>
        </xdr:cNvSpPr>
      </xdr:nvSpPr>
      <xdr:spPr bwMode="auto">
        <a:xfrm>
          <a:off x="76201" y="2895599"/>
          <a:ext cx="247650" cy="847725"/>
        </a:xfrm>
        <a:custGeom>
          <a:avLst/>
          <a:gdLst>
            <a:gd name="T0" fmla="*/ 2147483647 w 56"/>
            <a:gd name="T1" fmla="*/ 2147483647 h 63"/>
            <a:gd name="T2" fmla="*/ 2147483647 w 56"/>
            <a:gd name="T3" fmla="*/ 0 h 63"/>
            <a:gd name="T4" fmla="*/ 2147483647 w 56"/>
            <a:gd name="T5" fmla="*/ 2147483647 h 63"/>
            <a:gd name="T6" fmla="*/ 2147483647 w 56"/>
            <a:gd name="T7" fmla="*/ 2147483647 h 63"/>
            <a:gd name="T8" fmla="*/ 0 w 56"/>
            <a:gd name="T9" fmla="*/ 2147483647 h 63"/>
            <a:gd name="T10" fmla="*/ 2147483647 w 56"/>
            <a:gd name="T11" fmla="*/ 2147483647 h 63"/>
            <a:gd name="T12" fmla="*/ 2147483647 w 56"/>
            <a:gd name="T13" fmla="*/ 2147483647 h 63"/>
            <a:gd name="T14" fmla="*/ 0 60000 65536"/>
            <a:gd name="T15" fmla="*/ 0 60000 65536"/>
            <a:gd name="T16" fmla="*/ 0 60000 65536"/>
            <a:gd name="T17" fmla="*/ 0 60000 65536"/>
            <a:gd name="T18" fmla="*/ 0 60000 65536"/>
            <a:gd name="T19" fmla="*/ 0 60000 65536"/>
            <a:gd name="T20" fmla="*/ 0 60000 65536"/>
            <a:gd name="T21" fmla="*/ 0 w 56"/>
            <a:gd name="T22" fmla="*/ 0 h 63"/>
            <a:gd name="T23" fmla="*/ 56 w 56"/>
            <a:gd name="T24" fmla="*/ 63 h 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6" h="63">
              <a:moveTo>
                <a:pt x="56" y="3"/>
              </a:moveTo>
              <a:cubicBezTo>
                <a:pt x="47" y="2"/>
                <a:pt x="50" y="3"/>
                <a:pt x="2" y="0"/>
              </a:cubicBezTo>
              <a:cubicBezTo>
                <a:pt x="23" y="17"/>
                <a:pt x="43" y="23"/>
                <a:pt x="43" y="29"/>
              </a:cubicBezTo>
              <a:cubicBezTo>
                <a:pt x="43" y="35"/>
                <a:pt x="16" y="36"/>
                <a:pt x="9" y="39"/>
              </a:cubicBezTo>
              <a:cubicBezTo>
                <a:pt x="2" y="42"/>
                <a:pt x="0" y="45"/>
                <a:pt x="0" y="48"/>
              </a:cubicBezTo>
              <a:cubicBezTo>
                <a:pt x="0" y="51"/>
                <a:pt x="2" y="57"/>
                <a:pt x="11" y="59"/>
              </a:cubicBezTo>
              <a:cubicBezTo>
                <a:pt x="18" y="63"/>
                <a:pt x="46" y="61"/>
                <a:pt x="56" y="62"/>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twoCellAnchor>
    <xdr:from>
      <xdr:col>37</xdr:col>
      <xdr:colOff>285750</xdr:colOff>
      <xdr:row>13</xdr:row>
      <xdr:rowOff>1</xdr:rowOff>
    </xdr:from>
    <xdr:to>
      <xdr:col>39</xdr:col>
      <xdr:colOff>152400</xdr:colOff>
      <xdr:row>17</xdr:row>
      <xdr:rowOff>0</xdr:rowOff>
    </xdr:to>
    <xdr:sp macro="" textlink="">
      <xdr:nvSpPr>
        <xdr:cNvPr id="19" name="Freeform 17">
          <a:extLst>
            <a:ext uri="{FF2B5EF4-FFF2-40B4-BE49-F238E27FC236}">
              <a16:creationId xmlns:a16="http://schemas.microsoft.com/office/drawing/2014/main" id="{DA499830-30AF-4F7E-AF21-CC673031AE20}"/>
            </a:ext>
          </a:extLst>
        </xdr:cNvPr>
        <xdr:cNvSpPr>
          <a:spLocks/>
        </xdr:cNvSpPr>
      </xdr:nvSpPr>
      <xdr:spPr bwMode="auto">
        <a:xfrm>
          <a:off x="11877675" y="2933701"/>
          <a:ext cx="466725" cy="790574"/>
        </a:xfrm>
        <a:custGeom>
          <a:avLst/>
          <a:gdLst>
            <a:gd name="T0" fmla="*/ 0 w 37"/>
            <a:gd name="T1" fmla="*/ 0 h 60"/>
            <a:gd name="T2" fmla="*/ 2147483647 w 37"/>
            <a:gd name="T3" fmla="*/ 0 h 60"/>
            <a:gd name="T4" fmla="*/ 2147483647 w 37"/>
            <a:gd name="T5" fmla="*/ 2147483647 h 60"/>
            <a:gd name="T6" fmla="*/ 2147483647 w 37"/>
            <a:gd name="T7" fmla="*/ 2147483647 h 60"/>
            <a:gd name="T8" fmla="*/ 2147483647 w 37"/>
            <a:gd name="T9" fmla="*/ 2147483647 h 60"/>
            <a:gd name="T10" fmla="*/ 2147483647 w 37"/>
            <a:gd name="T11" fmla="*/ 2147483647 h 60"/>
            <a:gd name="T12" fmla="*/ 2147483647 w 37"/>
            <a:gd name="T13" fmla="*/ 2147483647 h 60"/>
            <a:gd name="T14" fmla="*/ 0 60000 65536"/>
            <a:gd name="T15" fmla="*/ 0 60000 65536"/>
            <a:gd name="T16" fmla="*/ 0 60000 65536"/>
            <a:gd name="T17" fmla="*/ 0 60000 65536"/>
            <a:gd name="T18" fmla="*/ 0 60000 65536"/>
            <a:gd name="T19" fmla="*/ 0 60000 65536"/>
            <a:gd name="T20" fmla="*/ 0 60000 65536"/>
            <a:gd name="T21" fmla="*/ 0 w 37"/>
            <a:gd name="T22" fmla="*/ 0 h 60"/>
            <a:gd name="T23" fmla="*/ 37 w 37"/>
            <a:gd name="T24" fmla="*/ 60 h 6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37" h="60">
              <a:moveTo>
                <a:pt x="0" y="0"/>
              </a:moveTo>
              <a:cubicBezTo>
                <a:pt x="6" y="0"/>
                <a:pt x="7" y="0"/>
                <a:pt x="37" y="0"/>
              </a:cubicBezTo>
              <a:cubicBezTo>
                <a:pt x="37" y="23"/>
                <a:pt x="37" y="6"/>
                <a:pt x="37" y="27"/>
              </a:cubicBezTo>
              <a:cubicBezTo>
                <a:pt x="15" y="34"/>
                <a:pt x="10" y="34"/>
                <a:pt x="5" y="38"/>
              </a:cubicBezTo>
              <a:cubicBezTo>
                <a:pt x="0" y="42"/>
                <a:pt x="1" y="46"/>
                <a:pt x="5" y="49"/>
              </a:cubicBezTo>
              <a:cubicBezTo>
                <a:pt x="13" y="54"/>
                <a:pt x="18" y="57"/>
                <a:pt x="27" y="60"/>
              </a:cubicBezTo>
              <a:cubicBezTo>
                <a:pt x="6" y="59"/>
                <a:pt x="6" y="60"/>
                <a:pt x="1" y="60"/>
              </a:cubicBezTo>
            </a:path>
          </a:pathLst>
        </a:custGeom>
        <a:solidFill>
          <a:schemeClr val="accent5">
            <a:lumMod val="60000"/>
            <a:lumOff val="40000"/>
          </a:schemeClr>
        </a:solidFill>
        <a:ln w="9525" cap="flat" cmpd="sng">
          <a:noFill/>
          <a:prstDash val="solid"/>
          <a:round/>
          <a:headEnd type="none" w="med" len="med"/>
          <a:tailEnd type="none" w="med" len="me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V82"/>
  <sheetViews>
    <sheetView tabSelected="1" zoomScaleNormal="100" workbookViewId="0">
      <selection activeCell="B12" sqref="B12:I12"/>
    </sheetView>
  </sheetViews>
  <sheetFormatPr defaultRowHeight="12.75"/>
  <cols>
    <col min="1" max="1" width="1.140625" customWidth="1"/>
    <col min="2" max="5" width="3.7109375" customWidth="1"/>
    <col min="6" max="6" width="6.28515625" customWidth="1"/>
    <col min="7" max="7" width="2.42578125" customWidth="1"/>
    <col min="8" max="8" width="7.42578125" customWidth="1"/>
    <col min="9" max="9" width="3.7109375" customWidth="1"/>
    <col min="10" max="10" width="6.5703125" customWidth="1"/>
    <col min="11" max="12" width="5.7109375" customWidth="1"/>
    <col min="13" max="13" width="7.140625" customWidth="1"/>
    <col min="14" max="15" width="5.7109375" customWidth="1"/>
    <col min="16" max="16" width="8" customWidth="1"/>
    <col min="17" max="18" width="5.7109375" customWidth="1"/>
    <col min="19" max="19" width="3.7109375" customWidth="1"/>
    <col min="20" max="20" width="4.7109375" customWidth="1"/>
    <col min="21" max="22" width="3.7109375" customWidth="1"/>
    <col min="23" max="23" width="7.140625" customWidth="1"/>
    <col min="24" max="29" width="4.7109375" customWidth="1"/>
    <col min="30" max="31" width="3.7109375" customWidth="1"/>
    <col min="32" max="32" width="4.7109375" customWidth="1"/>
    <col min="33" max="37" width="3.7109375" customWidth="1"/>
    <col min="38" max="38" width="4.42578125" customWidth="1"/>
    <col min="39" max="39" width="4.5703125" customWidth="1"/>
    <col min="40" max="40" width="4.7109375" customWidth="1"/>
    <col min="41" max="44" width="3.7109375" customWidth="1"/>
    <col min="45" max="45" width="5.85546875" customWidth="1"/>
  </cols>
  <sheetData>
    <row r="2" spans="2:40" ht="20.25">
      <c r="H2" s="226" t="s">
        <v>109</v>
      </c>
      <c r="I2" s="226"/>
      <c r="J2" s="226"/>
      <c r="K2" s="226"/>
      <c r="L2" s="226"/>
      <c r="M2" s="226"/>
      <c r="N2" s="226"/>
      <c r="O2" s="226"/>
      <c r="P2" s="226"/>
      <c r="Q2" s="226"/>
      <c r="R2" s="226"/>
      <c r="S2" s="226"/>
      <c r="T2" s="226"/>
      <c r="U2" s="226"/>
      <c r="V2" s="226"/>
      <c r="W2" s="226"/>
      <c r="X2" s="226"/>
      <c r="Y2" s="226"/>
      <c r="Z2" s="226"/>
      <c r="AA2" s="226"/>
      <c r="AB2" s="226"/>
      <c r="AC2" s="226"/>
      <c r="AD2" s="226"/>
      <c r="AE2" s="226"/>
    </row>
    <row r="3" spans="2:40" ht="12" customHeight="1">
      <c r="H3" s="66"/>
      <c r="I3" s="66"/>
      <c r="J3" s="66"/>
      <c r="K3" s="66"/>
      <c r="L3" s="66"/>
      <c r="M3" s="66"/>
      <c r="N3" s="66"/>
      <c r="O3" s="66"/>
      <c r="P3" s="66"/>
      <c r="Q3" s="66"/>
      <c r="R3" s="66"/>
      <c r="S3" s="66"/>
      <c r="T3" s="66"/>
      <c r="U3" s="66"/>
      <c r="V3" s="66"/>
      <c r="W3" s="66"/>
      <c r="X3" s="66"/>
      <c r="Y3" s="66"/>
      <c r="Z3" s="66"/>
      <c r="AA3" s="66"/>
      <c r="AB3" s="66"/>
      <c r="AC3" s="66"/>
      <c r="AD3" s="66"/>
      <c r="AE3" s="66"/>
    </row>
    <row r="4" spans="2:40" s="1" customFormat="1" ht="25.5" customHeight="1">
      <c r="C4"/>
      <c r="D4"/>
      <c r="E4"/>
      <c r="F4"/>
      <c r="G4"/>
      <c r="H4" s="67"/>
      <c r="I4" s="226" t="s">
        <v>110</v>
      </c>
      <c r="J4" s="226"/>
      <c r="K4" s="226"/>
      <c r="L4" s="226"/>
      <c r="M4" s="226"/>
      <c r="N4" s="226"/>
      <c r="O4" s="226"/>
      <c r="P4" s="226"/>
      <c r="Q4" s="226"/>
      <c r="R4" s="226"/>
      <c r="S4" s="226"/>
      <c r="T4" s="226"/>
      <c r="U4" s="226"/>
      <c r="V4" s="226"/>
      <c r="W4" s="226"/>
      <c r="X4" s="226"/>
      <c r="Y4" s="226"/>
      <c r="Z4" s="226"/>
      <c r="AA4" s="226"/>
      <c r="AB4" s="226"/>
      <c r="AC4" s="226"/>
      <c r="AD4" s="67"/>
      <c r="AE4" s="67"/>
      <c r="AF4"/>
      <c r="AG4"/>
      <c r="AH4"/>
      <c r="AI4"/>
      <c r="AJ4"/>
      <c r="AK4"/>
      <c r="AL4"/>
      <c r="AM4"/>
      <c r="AN4"/>
    </row>
    <row r="5" spans="2:40" s="1" customFormat="1" ht="12" customHeight="1">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row>
    <row r="6" spans="2:40">
      <c r="C6" s="68" t="s">
        <v>70</v>
      </c>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row>
    <row r="7" spans="2:40" ht="12.75" customHeight="1" thickBot="1"/>
    <row r="8" spans="2:40" s="3" customFormat="1" ht="24" customHeight="1">
      <c r="B8" s="69" t="s">
        <v>0</v>
      </c>
      <c r="C8" s="70"/>
      <c r="D8" s="70"/>
      <c r="E8" s="70"/>
      <c r="F8" s="70"/>
      <c r="G8" s="71">
        <v>1</v>
      </c>
      <c r="H8" s="71"/>
      <c r="I8" s="71"/>
      <c r="J8" s="17" t="s">
        <v>1</v>
      </c>
      <c r="K8" s="72" t="s">
        <v>113</v>
      </c>
      <c r="L8" s="72"/>
      <c r="M8" s="72"/>
      <c r="N8" s="73" t="s">
        <v>66</v>
      </c>
      <c r="O8" s="70"/>
      <c r="P8" s="70"/>
      <c r="Q8" s="71"/>
      <c r="R8" s="71"/>
      <c r="S8" s="71"/>
      <c r="T8" s="71"/>
      <c r="U8" s="71"/>
      <c r="V8" s="71"/>
      <c r="W8" s="71"/>
      <c r="X8" s="71"/>
      <c r="Y8" s="71"/>
      <c r="Z8" s="71"/>
      <c r="AA8" s="71"/>
      <c r="AB8" s="71"/>
      <c r="AC8" s="74" t="s">
        <v>67</v>
      </c>
      <c r="AD8" s="74"/>
      <c r="AE8" s="71">
        <v>2</v>
      </c>
      <c r="AF8" s="71"/>
      <c r="AG8" s="71"/>
      <c r="AH8" s="75" t="s">
        <v>139</v>
      </c>
      <c r="AI8" s="75"/>
      <c r="AJ8" s="75"/>
      <c r="AK8" s="75"/>
      <c r="AL8" s="75"/>
      <c r="AM8" s="76"/>
      <c r="AN8" s="2"/>
    </row>
    <row r="9" spans="2:40" s="3" customFormat="1" ht="21.75" customHeight="1">
      <c r="B9" s="87" t="s">
        <v>93</v>
      </c>
      <c r="C9" s="88"/>
      <c r="D9" s="88"/>
      <c r="E9" s="88"/>
      <c r="F9" s="88"/>
      <c r="G9" s="88"/>
      <c r="H9" s="88"/>
      <c r="I9" s="88"/>
      <c r="J9" s="89" t="s">
        <v>94</v>
      </c>
      <c r="K9" s="89"/>
      <c r="L9" s="89"/>
      <c r="M9" s="89"/>
      <c r="N9" s="90" t="s">
        <v>2</v>
      </c>
      <c r="O9" s="90"/>
      <c r="P9" s="90"/>
      <c r="Q9" s="90"/>
      <c r="R9" s="90"/>
      <c r="S9" s="91" t="s">
        <v>3</v>
      </c>
      <c r="T9" s="91"/>
      <c r="U9" s="91"/>
      <c r="V9" s="91"/>
      <c r="W9" s="91"/>
      <c r="X9" s="91" t="s">
        <v>4</v>
      </c>
      <c r="Y9" s="91"/>
      <c r="Z9" s="91"/>
      <c r="AA9" s="91"/>
      <c r="AB9" s="91"/>
      <c r="AC9" s="77" t="s">
        <v>5</v>
      </c>
      <c r="AD9" s="78"/>
      <c r="AE9" s="78"/>
      <c r="AF9" s="78"/>
      <c r="AG9" s="92"/>
      <c r="AH9" s="77" t="s">
        <v>6</v>
      </c>
      <c r="AI9" s="78"/>
      <c r="AJ9" s="78"/>
      <c r="AK9" s="78"/>
      <c r="AL9" s="78"/>
      <c r="AM9" s="79"/>
      <c r="AN9" s="2"/>
    </row>
    <row r="10" spans="2:40" s="5" customFormat="1" ht="18.75" customHeight="1">
      <c r="B10" s="80" t="s">
        <v>7</v>
      </c>
      <c r="C10" s="81"/>
      <c r="D10" s="81"/>
      <c r="E10" s="81"/>
      <c r="F10" s="81"/>
      <c r="G10" s="81"/>
      <c r="H10" s="81"/>
      <c r="I10" s="81"/>
      <c r="J10" s="81" t="s">
        <v>95</v>
      </c>
      <c r="K10" s="81"/>
      <c r="L10" s="81"/>
      <c r="M10" s="81"/>
      <c r="N10" s="82">
        <v>2</v>
      </c>
      <c r="O10" s="82"/>
      <c r="P10" s="82"/>
      <c r="Q10" s="83" t="s">
        <v>116</v>
      </c>
      <c r="R10" s="83"/>
      <c r="S10" s="84" t="s">
        <v>115</v>
      </c>
      <c r="T10" s="84"/>
      <c r="U10" s="84"/>
      <c r="V10" s="84"/>
      <c r="W10" s="84"/>
      <c r="X10" s="85" t="s">
        <v>96</v>
      </c>
      <c r="Y10" s="85"/>
      <c r="Z10" s="85"/>
      <c r="AA10" s="85"/>
      <c r="AB10" s="85"/>
      <c r="AC10" s="86" t="s">
        <v>8</v>
      </c>
      <c r="AD10" s="86"/>
      <c r="AE10" s="82" t="s">
        <v>9</v>
      </c>
      <c r="AF10" s="82"/>
      <c r="AG10" s="82"/>
      <c r="AH10" s="82">
        <v>25.3</v>
      </c>
      <c r="AI10" s="82"/>
      <c r="AJ10" s="82"/>
      <c r="AK10" s="93" t="s">
        <v>10</v>
      </c>
      <c r="AL10" s="93"/>
      <c r="AM10" s="94"/>
      <c r="AN10" s="4"/>
    </row>
    <row r="11" spans="2:40" s="5" customFormat="1" ht="27.6" customHeight="1">
      <c r="B11" s="95" t="s">
        <v>11</v>
      </c>
      <c r="C11" s="89"/>
      <c r="D11" s="89"/>
      <c r="E11" s="89"/>
      <c r="F11" s="89"/>
      <c r="G11" s="89"/>
      <c r="H11" s="89"/>
      <c r="I11" s="89"/>
      <c r="J11" s="89" t="s">
        <v>12</v>
      </c>
      <c r="K11" s="89"/>
      <c r="L11" s="89"/>
      <c r="M11" s="89"/>
      <c r="N11" s="91" t="s">
        <v>13</v>
      </c>
      <c r="O11" s="91"/>
      <c r="P11" s="91"/>
      <c r="Q11" s="85">
        <v>1</v>
      </c>
      <c r="R11" s="85"/>
      <c r="S11" s="90" t="s">
        <v>112</v>
      </c>
      <c r="T11" s="90"/>
      <c r="U11" s="90"/>
      <c r="V11" s="90"/>
      <c r="W11" s="90"/>
      <c r="X11" s="91" t="s">
        <v>14</v>
      </c>
      <c r="Y11" s="91"/>
      <c r="Z11" s="91"/>
      <c r="AA11" s="91"/>
      <c r="AB11" s="91"/>
      <c r="AC11" s="77" t="s">
        <v>15</v>
      </c>
      <c r="AD11" s="78"/>
      <c r="AE11" s="78"/>
      <c r="AF11" s="78"/>
      <c r="AG11" s="92"/>
      <c r="AH11" s="91" t="s">
        <v>16</v>
      </c>
      <c r="AI11" s="91"/>
      <c r="AJ11" s="91"/>
      <c r="AK11" s="91"/>
      <c r="AL11" s="91"/>
      <c r="AM11" s="98"/>
      <c r="AN11" s="4"/>
    </row>
    <row r="12" spans="2:40" s="3" customFormat="1" ht="28.9" customHeight="1" thickBot="1">
      <c r="B12" s="99"/>
      <c r="C12" s="100"/>
      <c r="D12" s="100"/>
      <c r="E12" s="100"/>
      <c r="F12" s="100"/>
      <c r="G12" s="100"/>
      <c r="H12" s="100"/>
      <c r="I12" s="100"/>
      <c r="J12" s="97" t="s">
        <v>114</v>
      </c>
      <c r="K12" s="97"/>
      <c r="L12" s="97"/>
      <c r="M12" s="97"/>
      <c r="N12" s="96"/>
      <c r="O12" s="96"/>
      <c r="P12" s="96"/>
      <c r="Q12" s="97"/>
      <c r="R12" s="97"/>
      <c r="S12" s="103" t="s">
        <v>17</v>
      </c>
      <c r="T12" s="103"/>
      <c r="U12" s="103"/>
      <c r="V12" s="103"/>
      <c r="W12" s="103"/>
      <c r="X12" s="18" t="s">
        <v>18</v>
      </c>
      <c r="Y12" s="101">
        <v>7.01</v>
      </c>
      <c r="Z12" s="101"/>
      <c r="AA12" s="18" t="s">
        <v>19</v>
      </c>
      <c r="AB12" s="49">
        <v>7.76</v>
      </c>
      <c r="AC12" s="104" t="s">
        <v>20</v>
      </c>
      <c r="AD12" s="104"/>
      <c r="AE12" s="105" t="s">
        <v>21</v>
      </c>
      <c r="AF12" s="105"/>
      <c r="AG12" s="105"/>
      <c r="AH12" s="19" t="s">
        <v>22</v>
      </c>
      <c r="AI12" s="101">
        <v>18.059999999999999</v>
      </c>
      <c r="AJ12" s="101"/>
      <c r="AK12" s="19" t="s">
        <v>19</v>
      </c>
      <c r="AL12" s="101">
        <v>18.239999999999998</v>
      </c>
      <c r="AM12" s="102"/>
      <c r="AN12" s="2"/>
    </row>
    <row r="13" spans="2:40" s="5" customFormat="1" ht="11.1" customHeight="1" thickBot="1">
      <c r="B13" s="4"/>
      <c r="C13" s="106"/>
      <c r="D13" s="106"/>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c r="AJ13" s="106"/>
      <c r="AK13" s="106"/>
      <c r="AL13" s="106"/>
      <c r="AM13" s="106"/>
      <c r="AN13" s="4"/>
    </row>
    <row r="14" spans="2:40" ht="14.1" customHeight="1">
      <c r="B14" s="4"/>
      <c r="C14" s="114" t="s">
        <v>23</v>
      </c>
      <c r="D14" s="115"/>
      <c r="E14" s="115"/>
      <c r="F14" s="116"/>
      <c r="G14" s="108" t="s">
        <v>24</v>
      </c>
      <c r="H14" s="115"/>
      <c r="I14" s="115"/>
      <c r="J14" s="115"/>
      <c r="K14" s="108" t="s">
        <v>25</v>
      </c>
      <c r="L14" s="115"/>
      <c r="M14" s="116"/>
      <c r="N14" s="117" t="s">
        <v>26</v>
      </c>
      <c r="O14" s="118"/>
      <c r="P14" s="119"/>
      <c r="Q14" s="108" t="s">
        <v>27</v>
      </c>
      <c r="R14" s="115"/>
      <c r="S14" s="115"/>
      <c r="T14" s="116"/>
      <c r="U14" s="107" t="s">
        <v>28</v>
      </c>
      <c r="V14" s="107"/>
      <c r="W14" s="107"/>
      <c r="X14" s="107"/>
      <c r="Y14" s="107" t="s">
        <v>29</v>
      </c>
      <c r="Z14" s="107"/>
      <c r="AA14" s="107"/>
      <c r="AB14" s="107"/>
      <c r="AC14" s="107" t="s">
        <v>30</v>
      </c>
      <c r="AD14" s="107"/>
      <c r="AE14" s="107"/>
      <c r="AF14" s="107"/>
      <c r="AG14" s="108"/>
      <c r="AH14" s="107" t="s">
        <v>31</v>
      </c>
      <c r="AI14" s="107"/>
      <c r="AJ14" s="107"/>
      <c r="AK14" s="107"/>
      <c r="AL14" s="109"/>
      <c r="AM14" s="4"/>
    </row>
    <row r="15" spans="2:40" s="5" customFormat="1" ht="21.75" customHeight="1">
      <c r="B15" s="4"/>
      <c r="C15" s="110" t="s">
        <v>69</v>
      </c>
      <c r="D15" s="111"/>
      <c r="E15" s="111"/>
      <c r="F15" s="112"/>
      <c r="G15" s="113" t="s">
        <v>69</v>
      </c>
      <c r="H15" s="111"/>
      <c r="I15" s="111"/>
      <c r="J15" s="111"/>
      <c r="K15" s="113" t="s">
        <v>69</v>
      </c>
      <c r="L15" s="111"/>
      <c r="M15" s="112"/>
      <c r="N15" s="113" t="s">
        <v>69</v>
      </c>
      <c r="O15" s="111"/>
      <c r="P15" s="112"/>
      <c r="Q15" s="113" t="s">
        <v>69</v>
      </c>
      <c r="R15" s="111"/>
      <c r="S15" s="111"/>
      <c r="T15" s="112"/>
      <c r="U15" s="85" t="s">
        <v>69</v>
      </c>
      <c r="V15" s="85"/>
      <c r="W15" s="85"/>
      <c r="X15" s="85"/>
      <c r="Y15" s="85" t="s">
        <v>69</v>
      </c>
      <c r="Z15" s="85"/>
      <c r="AA15" s="85"/>
      <c r="AB15" s="85"/>
      <c r="AC15" s="85" t="s">
        <v>69</v>
      </c>
      <c r="AD15" s="85"/>
      <c r="AE15" s="85"/>
      <c r="AF15" s="85"/>
      <c r="AG15" s="113"/>
      <c r="AH15" s="85" t="s">
        <v>69</v>
      </c>
      <c r="AI15" s="85"/>
      <c r="AJ15" s="85"/>
      <c r="AK15" s="85"/>
      <c r="AL15" s="131"/>
      <c r="AM15" s="4"/>
    </row>
    <row r="16" spans="2:40" s="4" customFormat="1" ht="19.5" customHeight="1">
      <c r="C16" s="132">
        <f>SUMIF(D25:E48,1,F25:G48)</f>
        <v>20500</v>
      </c>
      <c r="D16" s="133"/>
      <c r="E16" s="133"/>
      <c r="F16" s="134"/>
      <c r="G16" s="135">
        <f>SUMIF(D25:E48,2,F25:G48)</f>
        <v>18750</v>
      </c>
      <c r="H16" s="136"/>
      <c r="I16" s="136"/>
      <c r="J16" s="136"/>
      <c r="K16" s="135">
        <f>SUMIF(D25:E48,3,F25:G48)</f>
        <v>18500</v>
      </c>
      <c r="L16" s="136"/>
      <c r="M16" s="137"/>
      <c r="N16" s="135">
        <f>SUMIF(D25:E48,4,F25:G48)</f>
        <v>18500</v>
      </c>
      <c r="O16" s="136"/>
      <c r="P16" s="137"/>
      <c r="Q16" s="135">
        <f>SUMIF(D25:E48,5,F25:G48)</f>
        <v>18000</v>
      </c>
      <c r="R16" s="136"/>
      <c r="S16" s="136"/>
      <c r="T16" s="137"/>
      <c r="U16" s="120">
        <f>SUMIF(D25:E48,6,F25:G48)</f>
        <v>18050</v>
      </c>
      <c r="V16" s="120"/>
      <c r="W16" s="120"/>
      <c r="X16" s="120"/>
      <c r="Y16" s="120">
        <f>SUMIF(D25:E48,7,F25:G48)</f>
        <v>21653</v>
      </c>
      <c r="Z16" s="120"/>
      <c r="AA16" s="120"/>
      <c r="AB16" s="120"/>
      <c r="AC16" s="120">
        <f>SUMIF(D25:E48,8,F25:G48)</f>
        <v>19600</v>
      </c>
      <c r="AD16" s="120"/>
      <c r="AE16" s="120"/>
      <c r="AF16" s="120"/>
      <c r="AG16" s="135"/>
      <c r="AH16" s="120">
        <f>SUMIF(D25:E48,9,F25:G48)</f>
        <v>22450</v>
      </c>
      <c r="AI16" s="120"/>
      <c r="AJ16" s="120"/>
      <c r="AK16" s="120"/>
      <c r="AL16" s="121"/>
    </row>
    <row r="17" spans="2:48" ht="8.1" customHeight="1" thickBot="1">
      <c r="B17" s="4"/>
      <c r="C17" s="122"/>
      <c r="D17" s="123"/>
      <c r="E17" s="123"/>
      <c r="F17" s="124"/>
      <c r="G17" s="50"/>
      <c r="H17" s="51"/>
      <c r="I17" s="51"/>
      <c r="J17" s="51"/>
      <c r="K17" s="50"/>
      <c r="L17" s="51"/>
      <c r="M17" s="51"/>
      <c r="N17" s="52"/>
      <c r="O17" s="53"/>
      <c r="P17" s="54"/>
      <c r="Q17" s="125"/>
      <c r="R17" s="126"/>
      <c r="S17" s="126"/>
      <c r="T17" s="127"/>
      <c r="U17" s="128"/>
      <c r="V17" s="128"/>
      <c r="W17" s="128"/>
      <c r="X17" s="128"/>
      <c r="Y17" s="128"/>
      <c r="Z17" s="128"/>
      <c r="AA17" s="128"/>
      <c r="AB17" s="128"/>
      <c r="AC17" s="128"/>
      <c r="AD17" s="128"/>
      <c r="AE17" s="128"/>
      <c r="AF17" s="128"/>
      <c r="AG17" s="125"/>
      <c r="AH17" s="129"/>
      <c r="AI17" s="129"/>
      <c r="AJ17" s="129"/>
      <c r="AK17" s="129"/>
      <c r="AL17" s="130"/>
      <c r="AM17" s="4"/>
    </row>
    <row r="18" spans="2:48" ht="12.95" customHeight="1" thickBot="1">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row>
    <row r="19" spans="2:48" s="6" customFormat="1" ht="12.75" customHeight="1">
      <c r="B19" s="24"/>
      <c r="C19" s="25" t="s">
        <v>32</v>
      </c>
      <c r="D19" s="25"/>
      <c r="E19" s="25"/>
      <c r="F19" s="25"/>
      <c r="G19" s="138">
        <f>SUM(C16:AL16)</f>
        <v>176003</v>
      </c>
      <c r="H19" s="139"/>
      <c r="I19" s="139"/>
      <c r="J19" s="139"/>
      <c r="K19" s="139"/>
      <c r="L19" s="140"/>
      <c r="M19" s="26"/>
      <c r="N19" s="26"/>
      <c r="O19" s="170" t="s">
        <v>33</v>
      </c>
      <c r="P19" s="171"/>
      <c r="Q19" s="172" t="s">
        <v>68</v>
      </c>
      <c r="R19" s="173"/>
      <c r="S19" s="138">
        <f>SUMIF(H25:H47,Q19,F25:G47)</f>
        <v>0</v>
      </c>
      <c r="T19" s="139"/>
      <c r="U19" s="139"/>
      <c r="V19" s="139"/>
      <c r="W19" s="139"/>
      <c r="X19" s="140"/>
      <c r="Y19" s="55"/>
      <c r="Z19" s="56"/>
      <c r="AA19" s="56"/>
      <c r="AB19" s="170" t="s">
        <v>33</v>
      </c>
      <c r="AC19" s="171"/>
      <c r="AD19" s="174" t="s">
        <v>69</v>
      </c>
      <c r="AE19" s="175"/>
      <c r="AF19" s="138">
        <f>SUMIF(H25:H47,AD19,F25:G47)</f>
        <v>176003</v>
      </c>
      <c r="AG19" s="139"/>
      <c r="AH19" s="139"/>
      <c r="AI19" s="139"/>
      <c r="AJ19" s="139"/>
      <c r="AK19" s="140"/>
      <c r="AL19" s="57"/>
      <c r="AM19" s="58"/>
      <c r="AN19" s="27"/>
    </row>
    <row r="20" spans="2:48" s="6" customFormat="1" ht="8.1" customHeight="1">
      <c r="B20" s="28"/>
      <c r="C20" s="4"/>
      <c r="D20" s="4"/>
      <c r="E20" s="4"/>
      <c r="F20" s="20"/>
      <c r="G20" s="20"/>
      <c r="H20" s="20"/>
      <c r="I20" s="20"/>
      <c r="J20" s="20"/>
      <c r="K20" s="21"/>
      <c r="L20" s="21"/>
      <c r="M20" s="21"/>
      <c r="N20" s="21"/>
      <c r="O20" s="21"/>
      <c r="P20" s="21"/>
      <c r="Q20" s="21"/>
      <c r="R20" s="22"/>
      <c r="S20" s="22"/>
      <c r="T20" s="22"/>
      <c r="U20" s="22"/>
      <c r="V20" s="22"/>
      <c r="W20" s="22"/>
      <c r="X20" s="22"/>
      <c r="Y20" s="22"/>
      <c r="Z20" s="22"/>
      <c r="AA20" s="22"/>
      <c r="AB20" s="22"/>
      <c r="AC20" s="22"/>
      <c r="AD20" s="22"/>
      <c r="AE20" s="21"/>
      <c r="AF20" s="21"/>
      <c r="AG20" s="21"/>
      <c r="AH20" s="21"/>
      <c r="AI20" s="21"/>
      <c r="AJ20" s="141"/>
      <c r="AK20" s="141"/>
      <c r="AL20" s="23"/>
      <c r="AM20" s="23"/>
      <c r="AN20" s="29"/>
      <c r="AO20" s="7"/>
      <c r="AP20" s="7"/>
      <c r="AQ20" s="7"/>
    </row>
    <row r="21" spans="2:48" s="8" customFormat="1" ht="15" customHeight="1">
      <c r="B21" s="142" t="s">
        <v>34</v>
      </c>
      <c r="C21" s="143"/>
      <c r="D21" s="148" t="s">
        <v>35</v>
      </c>
      <c r="E21" s="149"/>
      <c r="F21" s="149"/>
      <c r="G21" s="150"/>
      <c r="H21" s="154" t="s">
        <v>36</v>
      </c>
      <c r="I21" s="157" t="s">
        <v>37</v>
      </c>
      <c r="J21" s="158"/>
      <c r="K21" s="158"/>
      <c r="L21" s="158"/>
      <c r="M21" s="158"/>
      <c r="N21" s="158"/>
      <c r="O21" s="159"/>
      <c r="P21" s="157" t="s">
        <v>108</v>
      </c>
      <c r="Q21" s="159"/>
      <c r="R21" s="148" t="s">
        <v>38</v>
      </c>
      <c r="S21" s="149"/>
      <c r="T21" s="149"/>
      <c r="U21" s="149"/>
      <c r="V21" s="149"/>
      <c r="W21" s="150"/>
      <c r="X21" s="169" t="s">
        <v>39</v>
      </c>
      <c r="Y21" s="169"/>
      <c r="Z21" s="169"/>
      <c r="AA21" s="169"/>
      <c r="AB21" s="169"/>
      <c r="AC21" s="169"/>
      <c r="AD21" s="169"/>
      <c r="AE21" s="169"/>
      <c r="AF21" s="169" t="s">
        <v>40</v>
      </c>
      <c r="AG21" s="169"/>
      <c r="AH21" s="169"/>
      <c r="AI21" s="169"/>
      <c r="AJ21" s="169"/>
      <c r="AK21" s="169"/>
      <c r="AL21" s="157" t="s">
        <v>41</v>
      </c>
      <c r="AM21" s="158"/>
      <c r="AN21" s="178"/>
      <c r="AU21" s="8" t="str">
        <f>IF(SUM(F25:G44)&lt;&gt;SUMIF(H25:H44,H25,F25:G44),IF(H25="FINES","LUMP","LUMP"),"")</f>
        <v/>
      </c>
    </row>
    <row r="22" spans="2:48" s="8" customFormat="1" ht="15.75" customHeight="1">
      <c r="B22" s="144"/>
      <c r="C22" s="145"/>
      <c r="D22" s="151"/>
      <c r="E22" s="152"/>
      <c r="F22" s="152"/>
      <c r="G22" s="153"/>
      <c r="H22" s="155"/>
      <c r="I22" s="160"/>
      <c r="J22" s="161"/>
      <c r="K22" s="161"/>
      <c r="L22" s="161"/>
      <c r="M22" s="161"/>
      <c r="N22" s="161"/>
      <c r="O22" s="162"/>
      <c r="P22" s="163"/>
      <c r="Q22" s="165"/>
      <c r="R22" s="166"/>
      <c r="S22" s="167"/>
      <c r="T22" s="167"/>
      <c r="U22" s="167"/>
      <c r="V22" s="167"/>
      <c r="W22" s="168"/>
      <c r="X22" s="169" t="s">
        <v>42</v>
      </c>
      <c r="Y22" s="169"/>
      <c r="Z22" s="169"/>
      <c r="AA22" s="169"/>
      <c r="AB22" s="169" t="s">
        <v>43</v>
      </c>
      <c r="AC22" s="169"/>
      <c r="AD22" s="169"/>
      <c r="AE22" s="169"/>
      <c r="AF22" s="157" t="s">
        <v>44</v>
      </c>
      <c r="AG22" s="159"/>
      <c r="AH22" s="180" t="s">
        <v>45</v>
      </c>
      <c r="AI22" s="181"/>
      <c r="AJ22" s="157" t="s">
        <v>46</v>
      </c>
      <c r="AK22" s="159"/>
      <c r="AL22" s="163"/>
      <c r="AM22" s="164"/>
      <c r="AN22" s="179"/>
      <c r="AV22" s="8">
        <f>SUMIF(H25:H44,H25,F25:G44)</f>
        <v>172003</v>
      </c>
    </row>
    <row r="23" spans="2:48" s="8" customFormat="1" ht="15.75" customHeight="1">
      <c r="B23" s="146"/>
      <c r="C23" s="147"/>
      <c r="D23" s="169" t="s">
        <v>47</v>
      </c>
      <c r="E23" s="169"/>
      <c r="F23" s="169" t="s">
        <v>48</v>
      </c>
      <c r="G23" s="169"/>
      <c r="H23" s="156"/>
      <c r="I23" s="163"/>
      <c r="J23" s="164"/>
      <c r="K23" s="164"/>
      <c r="L23" s="164"/>
      <c r="M23" s="164"/>
      <c r="N23" s="164"/>
      <c r="O23" s="165"/>
      <c r="P23" s="176" t="s">
        <v>49</v>
      </c>
      <c r="Q23" s="177"/>
      <c r="R23" s="151"/>
      <c r="S23" s="152"/>
      <c r="T23" s="152"/>
      <c r="U23" s="152"/>
      <c r="V23" s="152"/>
      <c r="W23" s="153"/>
      <c r="X23" s="169" t="s">
        <v>50</v>
      </c>
      <c r="Y23" s="169"/>
      <c r="Z23" s="169" t="s">
        <v>51</v>
      </c>
      <c r="AA23" s="169"/>
      <c r="AB23" s="169" t="s">
        <v>52</v>
      </c>
      <c r="AC23" s="169"/>
      <c r="AD23" s="169" t="s">
        <v>53</v>
      </c>
      <c r="AE23" s="169"/>
      <c r="AF23" s="163"/>
      <c r="AG23" s="165"/>
      <c r="AH23" s="182"/>
      <c r="AI23" s="183"/>
      <c r="AJ23" s="163"/>
      <c r="AK23" s="165"/>
      <c r="AL23" s="15" t="s">
        <v>54</v>
      </c>
      <c r="AM23" s="15" t="s">
        <v>55</v>
      </c>
      <c r="AN23" s="30" t="s">
        <v>56</v>
      </c>
    </row>
    <row r="24" spans="2:48" s="8" customFormat="1" ht="14.1" customHeight="1">
      <c r="B24" s="185"/>
      <c r="C24" s="169"/>
      <c r="D24" s="169"/>
      <c r="E24" s="169"/>
      <c r="F24" s="169"/>
      <c r="G24" s="169"/>
      <c r="H24" s="15"/>
      <c r="I24" s="190" t="s">
        <v>57</v>
      </c>
      <c r="J24" s="191"/>
      <c r="K24" s="191"/>
      <c r="L24" s="191"/>
      <c r="M24" s="191"/>
      <c r="N24" s="191"/>
      <c r="O24" s="192"/>
      <c r="P24" s="188" t="s">
        <v>138</v>
      </c>
      <c r="Q24" s="189"/>
      <c r="R24" s="177" t="s">
        <v>58</v>
      </c>
      <c r="S24" s="169"/>
      <c r="T24" s="169"/>
      <c r="U24" s="169"/>
      <c r="V24" s="169"/>
      <c r="W24" s="169"/>
      <c r="X24" s="184">
        <v>7.01</v>
      </c>
      <c r="Y24" s="184"/>
      <c r="Z24" s="184">
        <v>7.76</v>
      </c>
      <c r="AA24" s="184"/>
      <c r="AB24" s="184">
        <v>59</v>
      </c>
      <c r="AC24" s="184"/>
      <c r="AD24" s="184">
        <v>98</v>
      </c>
      <c r="AE24" s="184"/>
      <c r="AF24" s="184">
        <v>20.010000000000002</v>
      </c>
      <c r="AG24" s="184"/>
      <c r="AH24" s="184">
        <v>7.39</v>
      </c>
      <c r="AI24" s="184"/>
      <c r="AJ24" s="184">
        <v>0.75</v>
      </c>
      <c r="AK24" s="184"/>
      <c r="AL24" s="43">
        <v>20.43</v>
      </c>
      <c r="AM24" s="43">
        <v>20.149999999999999</v>
      </c>
      <c r="AN24" s="44">
        <v>19.88</v>
      </c>
    </row>
    <row r="25" spans="2:48" s="8" customFormat="1" ht="14.1" customHeight="1">
      <c r="B25" s="185">
        <v>1</v>
      </c>
      <c r="C25" s="169"/>
      <c r="D25" s="186">
        <v>7</v>
      </c>
      <c r="E25" s="186"/>
      <c r="F25" s="187">
        <v>10000</v>
      </c>
      <c r="G25" s="187"/>
      <c r="H25" s="42" t="s">
        <v>69</v>
      </c>
      <c r="I25" s="113" t="s">
        <v>117</v>
      </c>
      <c r="J25" s="111"/>
      <c r="K25" s="111"/>
      <c r="L25" s="111"/>
      <c r="M25" s="111"/>
      <c r="N25" s="111"/>
      <c r="O25" s="112"/>
      <c r="P25" s="188">
        <v>0.93</v>
      </c>
      <c r="Q25" s="189"/>
      <c r="R25" s="113"/>
      <c r="S25" s="111"/>
      <c r="T25" s="111"/>
      <c r="U25" s="111"/>
      <c r="V25" s="111"/>
      <c r="W25" s="111"/>
      <c r="X25" s="184">
        <v>6.61</v>
      </c>
      <c r="Y25" s="184"/>
      <c r="Z25" s="184">
        <v>9.4</v>
      </c>
      <c r="AA25" s="184"/>
      <c r="AB25" s="184">
        <v>34</v>
      </c>
      <c r="AC25" s="184"/>
      <c r="AD25" s="184">
        <v>70</v>
      </c>
      <c r="AE25" s="184"/>
      <c r="AF25" s="184">
        <v>19.631</v>
      </c>
      <c r="AG25" s="184"/>
      <c r="AH25" s="184">
        <v>8</v>
      </c>
      <c r="AI25" s="184"/>
      <c r="AJ25" s="184">
        <v>2.79</v>
      </c>
      <c r="AK25" s="184"/>
      <c r="AL25" s="47">
        <v>20.65</v>
      </c>
      <c r="AM25" s="47">
        <v>19.63</v>
      </c>
      <c r="AN25" s="48">
        <v>18.61</v>
      </c>
    </row>
    <row r="26" spans="2:48" s="8" customFormat="1" ht="14.1" customHeight="1">
      <c r="B26" s="185">
        <v>2</v>
      </c>
      <c r="C26" s="169"/>
      <c r="D26" s="186">
        <v>5</v>
      </c>
      <c r="E26" s="186"/>
      <c r="F26" s="187">
        <v>10000</v>
      </c>
      <c r="G26" s="187"/>
      <c r="H26" s="42" t="s">
        <v>69</v>
      </c>
      <c r="I26" s="113" t="s">
        <v>118</v>
      </c>
      <c r="J26" s="111"/>
      <c r="K26" s="111"/>
      <c r="L26" s="111"/>
      <c r="M26" s="111"/>
      <c r="N26" s="111"/>
      <c r="O26" s="112"/>
      <c r="P26" s="188">
        <v>0.93</v>
      </c>
      <c r="Q26" s="189"/>
      <c r="R26" s="113"/>
      <c r="S26" s="111"/>
      <c r="T26" s="111"/>
      <c r="U26" s="111"/>
      <c r="V26" s="111"/>
      <c r="W26" s="111"/>
      <c r="X26" s="184">
        <v>7.43</v>
      </c>
      <c r="Y26" s="184"/>
      <c r="Z26" s="184">
        <v>9.6</v>
      </c>
      <c r="AA26" s="184"/>
      <c r="AB26" s="184">
        <v>29</v>
      </c>
      <c r="AC26" s="184"/>
      <c r="AD26" s="184">
        <v>51</v>
      </c>
      <c r="AE26" s="184"/>
      <c r="AF26" s="184">
        <v>18.7</v>
      </c>
      <c r="AG26" s="184"/>
      <c r="AH26" s="184">
        <v>8.52</v>
      </c>
      <c r="AI26" s="184"/>
      <c r="AJ26" s="184">
        <v>2.17</v>
      </c>
      <c r="AK26" s="184"/>
      <c r="AL26" s="47">
        <v>19.88</v>
      </c>
      <c r="AM26" s="47">
        <v>19.09</v>
      </c>
      <c r="AN26" s="48">
        <v>18.29</v>
      </c>
    </row>
    <row r="27" spans="2:48" s="8" customFormat="1" ht="14.1" customHeight="1">
      <c r="B27" s="185">
        <v>3</v>
      </c>
      <c r="C27" s="169"/>
      <c r="D27" s="186">
        <v>7</v>
      </c>
      <c r="E27" s="186"/>
      <c r="F27" s="187">
        <v>11653</v>
      </c>
      <c r="G27" s="187"/>
      <c r="H27" s="42" t="s">
        <v>69</v>
      </c>
      <c r="I27" s="113" t="s">
        <v>119</v>
      </c>
      <c r="J27" s="111"/>
      <c r="K27" s="111"/>
      <c r="L27" s="111"/>
      <c r="M27" s="111"/>
      <c r="N27" s="111"/>
      <c r="O27" s="112"/>
      <c r="P27" s="188">
        <v>1.0900000000000001</v>
      </c>
      <c r="Q27" s="189"/>
      <c r="R27" s="113" t="s">
        <v>130</v>
      </c>
      <c r="S27" s="111"/>
      <c r="T27" s="111"/>
      <c r="U27" s="111"/>
      <c r="V27" s="111"/>
      <c r="W27" s="111"/>
      <c r="X27" s="184">
        <v>7.04</v>
      </c>
      <c r="Y27" s="184"/>
      <c r="Z27" s="184">
        <v>11.34</v>
      </c>
      <c r="AA27" s="184"/>
      <c r="AB27" s="184">
        <v>40</v>
      </c>
      <c r="AC27" s="184"/>
      <c r="AD27" s="184">
        <v>73</v>
      </c>
      <c r="AE27" s="184"/>
      <c r="AF27" s="184">
        <v>19.309999999999999</v>
      </c>
      <c r="AG27" s="184"/>
      <c r="AH27" s="184">
        <v>9.19</v>
      </c>
      <c r="AI27" s="184"/>
      <c r="AJ27" s="184">
        <v>4.3</v>
      </c>
      <c r="AK27" s="184"/>
      <c r="AL27" s="47">
        <v>20.09</v>
      </c>
      <c r="AM27" s="47">
        <v>18.52</v>
      </c>
      <c r="AN27" s="48">
        <v>16.940000000000001</v>
      </c>
    </row>
    <row r="28" spans="2:48" s="8" customFormat="1" ht="14.1" customHeight="1">
      <c r="B28" s="185">
        <v>4</v>
      </c>
      <c r="C28" s="169"/>
      <c r="D28" s="186">
        <v>3</v>
      </c>
      <c r="E28" s="186"/>
      <c r="F28" s="187">
        <v>9000</v>
      </c>
      <c r="G28" s="187"/>
      <c r="H28" s="42" t="s">
        <v>69</v>
      </c>
      <c r="I28" s="113" t="s">
        <v>120</v>
      </c>
      <c r="J28" s="111"/>
      <c r="K28" s="111"/>
      <c r="L28" s="111"/>
      <c r="M28" s="111"/>
      <c r="N28" s="111"/>
      <c r="O28" s="112"/>
      <c r="P28" s="188">
        <v>0.84</v>
      </c>
      <c r="Q28" s="189"/>
      <c r="R28" s="113"/>
      <c r="S28" s="111"/>
      <c r="T28" s="111"/>
      <c r="U28" s="111"/>
      <c r="V28" s="111"/>
      <c r="W28" s="111"/>
      <c r="X28" s="184">
        <v>8.7899999999999991</v>
      </c>
      <c r="Y28" s="184"/>
      <c r="Z28" s="184">
        <v>10.35</v>
      </c>
      <c r="AA28" s="184"/>
      <c r="AB28" s="184">
        <v>26</v>
      </c>
      <c r="AC28" s="184"/>
      <c r="AD28" s="184">
        <v>64</v>
      </c>
      <c r="AE28" s="184"/>
      <c r="AF28" s="184">
        <v>17.43</v>
      </c>
      <c r="AG28" s="184"/>
      <c r="AH28" s="184">
        <v>9.57</v>
      </c>
      <c r="AI28" s="184"/>
      <c r="AJ28" s="184">
        <v>1.56</v>
      </c>
      <c r="AK28" s="184"/>
      <c r="AL28" s="47">
        <v>18.579999999999998</v>
      </c>
      <c r="AM28" s="47">
        <v>18.010000000000002</v>
      </c>
      <c r="AN28" s="48">
        <v>17.43</v>
      </c>
    </row>
    <row r="29" spans="2:48" s="8" customFormat="1" ht="14.1" customHeight="1">
      <c r="B29" s="185">
        <v>5</v>
      </c>
      <c r="C29" s="169"/>
      <c r="D29" s="186">
        <v>9</v>
      </c>
      <c r="E29" s="186"/>
      <c r="F29" s="187">
        <v>10000</v>
      </c>
      <c r="G29" s="187"/>
      <c r="H29" s="42" t="s">
        <v>69</v>
      </c>
      <c r="I29" s="113" t="s">
        <v>121</v>
      </c>
      <c r="J29" s="111"/>
      <c r="K29" s="111"/>
      <c r="L29" s="111"/>
      <c r="M29" s="111"/>
      <c r="N29" s="111"/>
      <c r="O29" s="112"/>
      <c r="P29" s="188">
        <v>0.93</v>
      </c>
      <c r="Q29" s="189"/>
      <c r="R29" s="113"/>
      <c r="S29" s="111"/>
      <c r="T29" s="111"/>
      <c r="U29" s="111"/>
      <c r="V29" s="111"/>
      <c r="W29" s="111"/>
      <c r="X29" s="184">
        <v>7.43</v>
      </c>
      <c r="Y29" s="184"/>
      <c r="Z29" s="184">
        <v>12.95</v>
      </c>
      <c r="AA29" s="184"/>
      <c r="AB29" s="184">
        <v>25</v>
      </c>
      <c r="AC29" s="184"/>
      <c r="AD29" s="184">
        <v>37</v>
      </c>
      <c r="AE29" s="184"/>
      <c r="AF29" s="184">
        <v>18.09</v>
      </c>
      <c r="AG29" s="184"/>
      <c r="AH29" s="184">
        <v>10.19</v>
      </c>
      <c r="AI29" s="184"/>
      <c r="AJ29" s="184">
        <v>5.52</v>
      </c>
      <c r="AK29" s="184"/>
      <c r="AL29" s="47">
        <v>19.600000000000001</v>
      </c>
      <c r="AM29" s="47">
        <v>17.579999999999998</v>
      </c>
      <c r="AN29" s="48">
        <v>15.55</v>
      </c>
    </row>
    <row r="30" spans="2:48" s="8" customFormat="1" ht="14.1" customHeight="1">
      <c r="B30" s="185">
        <v>6</v>
      </c>
      <c r="C30" s="169"/>
      <c r="D30" s="186">
        <v>4</v>
      </c>
      <c r="E30" s="186"/>
      <c r="F30" s="193">
        <v>8000</v>
      </c>
      <c r="G30" s="194"/>
      <c r="H30" s="42" t="s">
        <v>69</v>
      </c>
      <c r="I30" s="113" t="s">
        <v>122</v>
      </c>
      <c r="J30" s="111"/>
      <c r="K30" s="111"/>
      <c r="L30" s="111"/>
      <c r="M30" s="111"/>
      <c r="N30" s="111"/>
      <c r="O30" s="112"/>
      <c r="P30" s="188">
        <v>0.75</v>
      </c>
      <c r="Q30" s="189"/>
      <c r="R30" s="113"/>
      <c r="S30" s="111"/>
      <c r="T30" s="111"/>
      <c r="U30" s="111"/>
      <c r="V30" s="111"/>
      <c r="W30" s="111"/>
      <c r="X30" s="184">
        <v>8.5399999999999991</v>
      </c>
      <c r="Y30" s="184"/>
      <c r="Z30" s="184">
        <v>12.66</v>
      </c>
      <c r="AA30" s="184"/>
      <c r="AB30" s="184">
        <v>19</v>
      </c>
      <c r="AC30" s="184"/>
      <c r="AD30" s="184">
        <v>36</v>
      </c>
      <c r="AE30" s="184"/>
      <c r="AF30" s="184">
        <v>18.61</v>
      </c>
      <c r="AG30" s="184"/>
      <c r="AH30" s="184">
        <v>10.6</v>
      </c>
      <c r="AI30" s="184"/>
      <c r="AJ30" s="184">
        <v>4.12</v>
      </c>
      <c r="AK30" s="184"/>
      <c r="AL30" s="47">
        <v>18.61</v>
      </c>
      <c r="AM30" s="47">
        <v>17.100000000000001</v>
      </c>
      <c r="AN30" s="48">
        <v>15.59</v>
      </c>
    </row>
    <row r="31" spans="2:48" s="8" customFormat="1" ht="14.1" customHeight="1">
      <c r="B31" s="185">
        <v>7</v>
      </c>
      <c r="C31" s="169"/>
      <c r="D31" s="186">
        <v>1</v>
      </c>
      <c r="E31" s="186"/>
      <c r="F31" s="193">
        <v>8000</v>
      </c>
      <c r="G31" s="194"/>
      <c r="H31" s="42" t="s">
        <v>69</v>
      </c>
      <c r="I31" s="113" t="s">
        <v>123</v>
      </c>
      <c r="J31" s="111"/>
      <c r="K31" s="111"/>
      <c r="L31" s="111"/>
      <c r="M31" s="111"/>
      <c r="N31" s="111"/>
      <c r="O31" s="112"/>
      <c r="P31" s="188">
        <v>0.75</v>
      </c>
      <c r="Q31" s="189"/>
      <c r="R31" s="113"/>
      <c r="S31" s="111"/>
      <c r="T31" s="111"/>
      <c r="U31" s="111"/>
      <c r="V31" s="111"/>
      <c r="W31" s="111"/>
      <c r="X31" s="184">
        <v>9.98</v>
      </c>
      <c r="Y31" s="184"/>
      <c r="Z31" s="184">
        <v>11.93</v>
      </c>
      <c r="AA31" s="184"/>
      <c r="AB31" s="184">
        <v>29</v>
      </c>
      <c r="AC31" s="184"/>
      <c r="AD31" s="184">
        <v>41</v>
      </c>
      <c r="AE31" s="184"/>
      <c r="AF31" s="184">
        <v>16.100000000000001</v>
      </c>
      <c r="AG31" s="184"/>
      <c r="AH31" s="184">
        <v>10.96</v>
      </c>
      <c r="AI31" s="184"/>
      <c r="AJ31" s="184">
        <v>1.95</v>
      </c>
      <c r="AK31" s="184"/>
      <c r="AL31" s="47">
        <v>17.350000000000001</v>
      </c>
      <c r="AM31" s="47">
        <v>16.64</v>
      </c>
      <c r="AN31" s="48">
        <v>15.92</v>
      </c>
      <c r="AP31" s="195" t="s">
        <v>59</v>
      </c>
      <c r="AQ31" s="195"/>
      <c r="AR31" s="195"/>
      <c r="AS31" s="195"/>
    </row>
    <row r="32" spans="2:48" s="8" customFormat="1" ht="14.1" customHeight="1">
      <c r="B32" s="185">
        <v>8</v>
      </c>
      <c r="C32" s="169"/>
      <c r="D32" s="186">
        <v>8</v>
      </c>
      <c r="E32" s="186"/>
      <c r="F32" s="193">
        <v>7600</v>
      </c>
      <c r="G32" s="194"/>
      <c r="H32" s="42" t="s">
        <v>69</v>
      </c>
      <c r="I32" s="113" t="s">
        <v>124</v>
      </c>
      <c r="J32" s="111"/>
      <c r="K32" s="111"/>
      <c r="L32" s="111"/>
      <c r="M32" s="111"/>
      <c r="N32" s="111"/>
      <c r="O32" s="112"/>
      <c r="P32" s="188">
        <v>0.71</v>
      </c>
      <c r="Q32" s="189"/>
      <c r="R32" s="113"/>
      <c r="S32" s="111"/>
      <c r="T32" s="111"/>
      <c r="U32" s="111"/>
      <c r="V32" s="111"/>
      <c r="W32" s="111"/>
      <c r="X32" s="184">
        <v>8.57</v>
      </c>
      <c r="Y32" s="184"/>
      <c r="Z32" s="184">
        <v>14.23</v>
      </c>
      <c r="AA32" s="184"/>
      <c r="AB32" s="184">
        <v>20</v>
      </c>
      <c r="AC32" s="184"/>
      <c r="AD32" s="184">
        <v>47</v>
      </c>
      <c r="AE32" s="184"/>
      <c r="AF32" s="184">
        <v>17.940000000000001</v>
      </c>
      <c r="AG32" s="184"/>
      <c r="AH32" s="184">
        <v>11.4</v>
      </c>
      <c r="AI32" s="184"/>
      <c r="AJ32" s="184">
        <v>5.66</v>
      </c>
      <c r="AK32" s="184"/>
      <c r="AL32" s="47">
        <v>18.440000000000001</v>
      </c>
      <c r="AM32" s="47">
        <v>16.38</v>
      </c>
      <c r="AN32" s="48">
        <v>14.3</v>
      </c>
    </row>
    <row r="33" spans="2:42" s="8" customFormat="1" ht="14.1" customHeight="1">
      <c r="B33" s="185">
        <v>9</v>
      </c>
      <c r="C33" s="169"/>
      <c r="D33" s="186">
        <v>2</v>
      </c>
      <c r="E33" s="186"/>
      <c r="F33" s="193">
        <v>8750</v>
      </c>
      <c r="G33" s="194"/>
      <c r="H33" s="42" t="s">
        <v>69</v>
      </c>
      <c r="I33" s="113" t="s">
        <v>125</v>
      </c>
      <c r="J33" s="111"/>
      <c r="K33" s="111"/>
      <c r="L33" s="111"/>
      <c r="M33" s="111"/>
      <c r="N33" s="111"/>
      <c r="O33" s="112"/>
      <c r="P33" s="188">
        <v>0.82</v>
      </c>
      <c r="Q33" s="189"/>
      <c r="R33" s="113"/>
      <c r="S33" s="111"/>
      <c r="T33" s="111"/>
      <c r="U33" s="111"/>
      <c r="V33" s="111"/>
      <c r="W33" s="111"/>
      <c r="X33" s="184">
        <v>9.86</v>
      </c>
      <c r="Y33" s="184"/>
      <c r="Z33" s="184">
        <v>13.85</v>
      </c>
      <c r="AA33" s="184"/>
      <c r="AB33" s="184">
        <v>23</v>
      </c>
      <c r="AC33" s="184"/>
      <c r="AD33" s="184">
        <v>47</v>
      </c>
      <c r="AE33" s="184"/>
      <c r="AF33" s="184">
        <v>15.84</v>
      </c>
      <c r="AG33" s="184"/>
      <c r="AH33" s="184">
        <v>11.86</v>
      </c>
      <c r="AI33" s="184"/>
      <c r="AJ33" s="184">
        <v>3.99</v>
      </c>
      <c r="AK33" s="184"/>
      <c r="AL33" s="47">
        <v>17.3</v>
      </c>
      <c r="AM33" s="47">
        <v>15.84</v>
      </c>
      <c r="AN33" s="48">
        <v>14.37</v>
      </c>
      <c r="AP33" s="8" t="s">
        <v>68</v>
      </c>
    </row>
    <row r="34" spans="2:42" s="8" customFormat="1" ht="14.1" customHeight="1">
      <c r="B34" s="185">
        <v>10</v>
      </c>
      <c r="C34" s="169"/>
      <c r="D34" s="186">
        <v>5</v>
      </c>
      <c r="E34" s="186"/>
      <c r="F34" s="193">
        <v>8000</v>
      </c>
      <c r="G34" s="194"/>
      <c r="H34" s="42" t="s">
        <v>69</v>
      </c>
      <c r="I34" s="113" t="s">
        <v>126</v>
      </c>
      <c r="J34" s="111"/>
      <c r="K34" s="111"/>
      <c r="L34" s="111"/>
      <c r="M34" s="111"/>
      <c r="N34" s="111"/>
      <c r="O34" s="112"/>
      <c r="P34" s="188">
        <v>0.75</v>
      </c>
      <c r="Q34" s="189"/>
      <c r="R34" s="113" t="s">
        <v>131</v>
      </c>
      <c r="S34" s="111"/>
      <c r="T34" s="111"/>
      <c r="U34" s="111"/>
      <c r="V34" s="111"/>
      <c r="W34" s="111"/>
      <c r="X34" s="184">
        <v>10.119999999999999</v>
      </c>
      <c r="Y34" s="184"/>
      <c r="Z34" s="184">
        <v>14.39</v>
      </c>
      <c r="AA34" s="184"/>
      <c r="AB34" s="184">
        <v>13</v>
      </c>
      <c r="AC34" s="184"/>
      <c r="AD34" s="184">
        <v>45</v>
      </c>
      <c r="AE34" s="184"/>
      <c r="AF34" s="184">
        <v>16.239999999999998</v>
      </c>
      <c r="AG34" s="184"/>
      <c r="AH34" s="184">
        <v>12.26</v>
      </c>
      <c r="AI34" s="184"/>
      <c r="AJ34" s="184">
        <v>4.2699999999999996</v>
      </c>
      <c r="AK34" s="184"/>
      <c r="AL34" s="47">
        <v>17.010000000000002</v>
      </c>
      <c r="AM34" s="47">
        <v>15.46</v>
      </c>
      <c r="AN34" s="48">
        <v>13.88</v>
      </c>
      <c r="AP34" s="8" t="s">
        <v>69</v>
      </c>
    </row>
    <row r="35" spans="2:42" s="8" customFormat="1" ht="14.1" customHeight="1">
      <c r="B35" s="185">
        <v>11</v>
      </c>
      <c r="C35" s="169"/>
      <c r="D35" s="186">
        <v>3</v>
      </c>
      <c r="E35" s="186"/>
      <c r="F35" s="193">
        <v>9500</v>
      </c>
      <c r="G35" s="194"/>
      <c r="H35" s="42" t="s">
        <v>69</v>
      </c>
      <c r="I35" s="113" t="s">
        <v>127</v>
      </c>
      <c r="J35" s="111"/>
      <c r="K35" s="111"/>
      <c r="L35" s="111"/>
      <c r="M35" s="111"/>
      <c r="N35" s="111"/>
      <c r="O35" s="112"/>
      <c r="P35" s="188">
        <v>0.89</v>
      </c>
      <c r="Q35" s="189"/>
      <c r="R35" s="113" t="s">
        <v>132</v>
      </c>
      <c r="S35" s="111"/>
      <c r="T35" s="111"/>
      <c r="U35" s="111"/>
      <c r="V35" s="111"/>
      <c r="W35" s="111"/>
      <c r="X35" s="184">
        <v>11.4</v>
      </c>
      <c r="Y35" s="184"/>
      <c r="Z35" s="184">
        <v>14.02</v>
      </c>
      <c r="AA35" s="184"/>
      <c r="AB35" s="184">
        <v>33</v>
      </c>
      <c r="AC35" s="184"/>
      <c r="AD35" s="184">
        <v>49</v>
      </c>
      <c r="AE35" s="184"/>
      <c r="AF35" s="184">
        <v>14.19</v>
      </c>
      <c r="AG35" s="184"/>
      <c r="AH35" s="184">
        <v>12.71</v>
      </c>
      <c r="AI35" s="184"/>
      <c r="AJ35" s="184">
        <v>2.63</v>
      </c>
      <c r="AK35" s="184"/>
      <c r="AL35" s="47">
        <v>15.87</v>
      </c>
      <c r="AM35" s="47">
        <v>14.92</v>
      </c>
      <c r="AN35" s="48">
        <v>13.95</v>
      </c>
    </row>
    <row r="36" spans="2:42" s="8" customFormat="1" ht="14.1" customHeight="1">
      <c r="B36" s="185">
        <v>12</v>
      </c>
      <c r="C36" s="169"/>
      <c r="D36" s="186">
        <v>8</v>
      </c>
      <c r="E36" s="186"/>
      <c r="F36" s="193">
        <v>10000</v>
      </c>
      <c r="G36" s="194"/>
      <c r="H36" s="42" t="s">
        <v>69</v>
      </c>
      <c r="I36" s="113" t="s">
        <v>128</v>
      </c>
      <c r="J36" s="111"/>
      <c r="K36" s="111"/>
      <c r="L36" s="111"/>
      <c r="M36" s="111"/>
      <c r="N36" s="111"/>
      <c r="O36" s="112"/>
      <c r="P36" s="188">
        <v>0.93</v>
      </c>
      <c r="Q36" s="189"/>
      <c r="R36" s="113"/>
      <c r="S36" s="111"/>
      <c r="T36" s="111"/>
      <c r="U36" s="111"/>
      <c r="V36" s="111"/>
      <c r="W36" s="111"/>
      <c r="X36" s="184">
        <v>10.24</v>
      </c>
      <c r="Y36" s="184"/>
      <c r="Z36" s="184">
        <v>16.190000000000001</v>
      </c>
      <c r="AA36" s="184"/>
      <c r="AB36" s="184">
        <v>30</v>
      </c>
      <c r="AC36" s="184"/>
      <c r="AD36" s="184">
        <v>51</v>
      </c>
      <c r="AE36" s="184"/>
      <c r="AF36" s="184">
        <v>15.13</v>
      </c>
      <c r="AG36" s="184"/>
      <c r="AH36" s="184">
        <v>13.22</v>
      </c>
      <c r="AI36" s="184"/>
      <c r="AJ36" s="184">
        <v>5.95</v>
      </c>
      <c r="AK36" s="184"/>
      <c r="AL36" s="47">
        <v>16.75</v>
      </c>
      <c r="AM36" s="47">
        <v>14.58</v>
      </c>
      <c r="AN36" s="48">
        <v>12.39</v>
      </c>
    </row>
    <row r="37" spans="2:42" s="8" customFormat="1" ht="14.1" customHeight="1">
      <c r="B37" s="185">
        <v>13</v>
      </c>
      <c r="C37" s="169"/>
      <c r="D37" s="186">
        <v>4</v>
      </c>
      <c r="E37" s="186"/>
      <c r="F37" s="193">
        <v>10500</v>
      </c>
      <c r="G37" s="194"/>
      <c r="H37" s="42" t="s">
        <v>69</v>
      </c>
      <c r="I37" s="113" t="s">
        <v>140</v>
      </c>
      <c r="J37" s="111"/>
      <c r="K37" s="111"/>
      <c r="L37" s="111"/>
      <c r="M37" s="111"/>
      <c r="N37" s="111"/>
      <c r="O37" s="112"/>
      <c r="P37" s="188">
        <v>0.98</v>
      </c>
      <c r="Q37" s="189"/>
      <c r="R37" s="113" t="s">
        <v>133</v>
      </c>
      <c r="S37" s="111"/>
      <c r="T37" s="111"/>
      <c r="U37" s="111"/>
      <c r="V37" s="111"/>
      <c r="W37" s="111"/>
      <c r="X37" s="184">
        <v>11.86</v>
      </c>
      <c r="Y37" s="184"/>
      <c r="Z37" s="184">
        <v>15.65</v>
      </c>
      <c r="AA37" s="184"/>
      <c r="AB37" s="184">
        <v>49</v>
      </c>
      <c r="AC37" s="184"/>
      <c r="AD37" s="184">
        <v>55</v>
      </c>
      <c r="AE37" s="184"/>
      <c r="AF37" s="184">
        <v>13.58</v>
      </c>
      <c r="AG37" s="184"/>
      <c r="AH37" s="184">
        <v>13.76</v>
      </c>
      <c r="AI37" s="184"/>
      <c r="AJ37" s="184">
        <v>3.78</v>
      </c>
      <c r="AK37" s="184"/>
      <c r="AL37" s="47">
        <v>15.31</v>
      </c>
      <c r="AM37" s="47">
        <v>13.93</v>
      </c>
      <c r="AN37" s="48">
        <v>12.54</v>
      </c>
    </row>
    <row r="38" spans="2:42" s="8" customFormat="1" ht="14.1" customHeight="1">
      <c r="B38" s="185">
        <v>14</v>
      </c>
      <c r="C38" s="169"/>
      <c r="D38" s="186">
        <v>6</v>
      </c>
      <c r="E38" s="186"/>
      <c r="F38" s="193">
        <v>7050</v>
      </c>
      <c r="G38" s="194"/>
      <c r="H38" s="42" t="s">
        <v>69</v>
      </c>
      <c r="I38" s="113" t="s">
        <v>129</v>
      </c>
      <c r="J38" s="111"/>
      <c r="K38" s="111"/>
      <c r="L38" s="111"/>
      <c r="M38" s="111"/>
      <c r="N38" s="111"/>
      <c r="O38" s="112"/>
      <c r="P38" s="188">
        <v>0.66</v>
      </c>
      <c r="Q38" s="189"/>
      <c r="R38" s="113"/>
      <c r="S38" s="111"/>
      <c r="T38" s="111"/>
      <c r="U38" s="111"/>
      <c r="V38" s="111"/>
      <c r="W38" s="111"/>
      <c r="X38" s="184">
        <v>12.22</v>
      </c>
      <c r="Y38" s="184"/>
      <c r="Z38" s="184">
        <v>16.41</v>
      </c>
      <c r="AA38" s="184"/>
      <c r="AB38" s="184">
        <v>64</v>
      </c>
      <c r="AC38" s="184"/>
      <c r="AD38" s="184">
        <v>54</v>
      </c>
      <c r="AE38" s="184"/>
      <c r="AF38" s="184">
        <v>14.55</v>
      </c>
      <c r="AG38" s="184"/>
      <c r="AH38" s="184">
        <v>14.32</v>
      </c>
      <c r="AI38" s="184"/>
      <c r="AJ38" s="184">
        <v>4.1900000000000004</v>
      </c>
      <c r="AK38" s="184"/>
      <c r="AL38" s="47">
        <v>14.92</v>
      </c>
      <c r="AM38" s="47">
        <v>13.39</v>
      </c>
      <c r="AN38" s="48">
        <v>11.85</v>
      </c>
    </row>
    <row r="39" spans="2:42" s="8" customFormat="1" ht="14.1" customHeight="1">
      <c r="B39" s="185">
        <v>15</v>
      </c>
      <c r="C39" s="169"/>
      <c r="D39" s="198">
        <v>2</v>
      </c>
      <c r="E39" s="198"/>
      <c r="F39" s="193">
        <v>8000</v>
      </c>
      <c r="G39" s="194"/>
      <c r="H39" s="42" t="s">
        <v>69</v>
      </c>
      <c r="I39" s="113" t="s">
        <v>129</v>
      </c>
      <c r="J39" s="111"/>
      <c r="K39" s="111"/>
      <c r="L39" s="111"/>
      <c r="M39" s="111"/>
      <c r="N39" s="111"/>
      <c r="O39" s="112"/>
      <c r="P39" s="188">
        <v>0.75</v>
      </c>
      <c r="Q39" s="189"/>
      <c r="R39" s="113"/>
      <c r="S39" s="111"/>
      <c r="T39" s="111"/>
      <c r="U39" s="111"/>
      <c r="V39" s="111"/>
      <c r="W39" s="111"/>
      <c r="X39" s="184">
        <v>14.28</v>
      </c>
      <c r="Y39" s="184"/>
      <c r="Z39" s="184">
        <v>15.66</v>
      </c>
      <c r="AA39" s="184"/>
      <c r="AB39" s="184">
        <v>52</v>
      </c>
      <c r="AC39" s="184"/>
      <c r="AD39" s="184">
        <v>64</v>
      </c>
      <c r="AE39" s="184"/>
      <c r="AF39" s="184">
        <v>12.09</v>
      </c>
      <c r="AG39" s="184"/>
      <c r="AH39" s="184">
        <v>14.97</v>
      </c>
      <c r="AI39" s="184"/>
      <c r="AJ39" s="184">
        <v>1.38</v>
      </c>
      <c r="AK39" s="184"/>
      <c r="AL39" s="47">
        <v>13.1</v>
      </c>
      <c r="AM39" s="47">
        <v>12.6</v>
      </c>
      <c r="AN39" s="48">
        <v>12.09</v>
      </c>
    </row>
    <row r="40" spans="2:42" s="8" customFormat="1" ht="14.1" customHeight="1">
      <c r="B40" s="185">
        <v>16</v>
      </c>
      <c r="C40" s="176"/>
      <c r="D40" s="196">
        <v>9</v>
      </c>
      <c r="E40" s="197"/>
      <c r="F40" s="193">
        <v>12450</v>
      </c>
      <c r="G40" s="194"/>
      <c r="H40" s="42" t="s">
        <v>69</v>
      </c>
      <c r="I40" s="113" t="s">
        <v>129</v>
      </c>
      <c r="J40" s="111"/>
      <c r="K40" s="111"/>
      <c r="L40" s="111"/>
      <c r="M40" s="111"/>
      <c r="N40" s="111"/>
      <c r="O40" s="112"/>
      <c r="P40" s="188">
        <v>1.1599999999999999</v>
      </c>
      <c r="Q40" s="189"/>
      <c r="R40" s="113" t="s">
        <v>134</v>
      </c>
      <c r="S40" s="111"/>
      <c r="T40" s="111"/>
      <c r="U40" s="111"/>
      <c r="V40" s="111"/>
      <c r="W40" s="111"/>
      <c r="X40" s="184">
        <v>13.19</v>
      </c>
      <c r="Y40" s="184"/>
      <c r="Z40" s="184">
        <v>18.75</v>
      </c>
      <c r="AA40" s="184"/>
      <c r="AB40" s="184">
        <v>39</v>
      </c>
      <c r="AC40" s="184"/>
      <c r="AD40" s="184">
        <v>47</v>
      </c>
      <c r="AE40" s="184"/>
      <c r="AF40" s="184">
        <v>13.83</v>
      </c>
      <c r="AG40" s="184"/>
      <c r="AH40" s="184">
        <v>15.97</v>
      </c>
      <c r="AI40" s="184"/>
      <c r="AJ40" s="184">
        <v>5.56</v>
      </c>
      <c r="AK40" s="184"/>
      <c r="AL40" s="47">
        <v>13.83</v>
      </c>
      <c r="AM40" s="47">
        <v>11.81</v>
      </c>
      <c r="AN40" s="48">
        <v>9.76</v>
      </c>
    </row>
    <row r="41" spans="2:42" s="8" customFormat="1" ht="14.1" customHeight="1">
      <c r="B41" s="185">
        <v>17</v>
      </c>
      <c r="C41" s="176"/>
      <c r="D41" s="196">
        <v>1</v>
      </c>
      <c r="E41" s="197"/>
      <c r="F41" s="193">
        <v>12500</v>
      </c>
      <c r="G41" s="194"/>
      <c r="H41" s="42" t="s">
        <v>69</v>
      </c>
      <c r="I41" s="113" t="s">
        <v>129</v>
      </c>
      <c r="J41" s="111"/>
      <c r="K41" s="111"/>
      <c r="L41" s="111"/>
      <c r="M41" s="111"/>
      <c r="N41" s="111"/>
      <c r="O41" s="112"/>
      <c r="P41" s="188">
        <v>1.17</v>
      </c>
      <c r="Q41" s="189"/>
      <c r="R41" s="85"/>
      <c r="S41" s="85"/>
      <c r="T41" s="85"/>
      <c r="U41" s="85"/>
      <c r="V41" s="85"/>
      <c r="W41" s="85"/>
      <c r="X41" s="184">
        <v>16.899999999999999</v>
      </c>
      <c r="Y41" s="184"/>
      <c r="Z41" s="184">
        <v>17.010000000000002</v>
      </c>
      <c r="AA41" s="184"/>
      <c r="AB41" s="184">
        <v>31</v>
      </c>
      <c r="AC41" s="184"/>
      <c r="AD41" s="184">
        <v>47</v>
      </c>
      <c r="AE41" s="184"/>
      <c r="AF41" s="184">
        <v>10.53</v>
      </c>
      <c r="AG41" s="184"/>
      <c r="AH41" s="184">
        <v>16.96</v>
      </c>
      <c r="AI41" s="184"/>
      <c r="AJ41" s="184">
        <v>0.1</v>
      </c>
      <c r="AK41" s="184"/>
      <c r="AL41" s="47">
        <v>10.59</v>
      </c>
      <c r="AM41" s="47">
        <v>10.55</v>
      </c>
      <c r="AN41" s="48">
        <v>10.51</v>
      </c>
    </row>
    <row r="42" spans="2:42" s="8" customFormat="1" ht="14.1" customHeight="1">
      <c r="B42" s="185">
        <v>18</v>
      </c>
      <c r="C42" s="176"/>
      <c r="D42" s="186">
        <v>6</v>
      </c>
      <c r="E42" s="186"/>
      <c r="F42" s="187">
        <v>7000</v>
      </c>
      <c r="G42" s="187"/>
      <c r="H42" s="42" t="s">
        <v>69</v>
      </c>
      <c r="I42" s="113" t="s">
        <v>129</v>
      </c>
      <c r="J42" s="111"/>
      <c r="K42" s="111"/>
      <c r="L42" s="111"/>
      <c r="M42" s="111"/>
      <c r="N42" s="111"/>
      <c r="O42" s="112"/>
      <c r="P42" s="188">
        <v>0.65</v>
      </c>
      <c r="Q42" s="189"/>
      <c r="R42" s="85"/>
      <c r="S42" s="85"/>
      <c r="T42" s="85"/>
      <c r="U42" s="85"/>
      <c r="V42" s="85"/>
      <c r="W42" s="85"/>
      <c r="X42" s="184">
        <v>17.34</v>
      </c>
      <c r="Y42" s="184"/>
      <c r="Z42" s="184">
        <v>17.72</v>
      </c>
      <c r="AA42" s="184"/>
      <c r="AB42" s="184">
        <v>33</v>
      </c>
      <c r="AC42" s="184"/>
      <c r="AD42" s="184">
        <v>39</v>
      </c>
      <c r="AE42" s="184"/>
      <c r="AF42" s="184">
        <v>9.98</v>
      </c>
      <c r="AG42" s="184"/>
      <c r="AH42" s="184">
        <v>17.53</v>
      </c>
      <c r="AI42" s="184"/>
      <c r="AJ42" s="184">
        <v>0.38</v>
      </c>
      <c r="AK42" s="184"/>
      <c r="AL42" s="47">
        <v>10.132999999999999</v>
      </c>
      <c r="AM42" s="47">
        <v>9.99</v>
      </c>
      <c r="AN42" s="48">
        <v>9.85</v>
      </c>
    </row>
    <row r="43" spans="2:42" s="8" customFormat="1" ht="14.1" customHeight="1">
      <c r="B43" s="185">
        <v>19</v>
      </c>
      <c r="C43" s="169"/>
      <c r="D43" s="186">
        <v>6</v>
      </c>
      <c r="E43" s="186"/>
      <c r="F43" s="187">
        <v>4000</v>
      </c>
      <c r="G43" s="187"/>
      <c r="H43" s="42" t="s">
        <v>69</v>
      </c>
      <c r="I43" s="113" t="s">
        <v>129</v>
      </c>
      <c r="J43" s="111"/>
      <c r="K43" s="111"/>
      <c r="L43" s="111"/>
      <c r="M43" s="111"/>
      <c r="N43" s="111"/>
      <c r="O43" s="112"/>
      <c r="P43" s="188">
        <v>0.37</v>
      </c>
      <c r="Q43" s="189"/>
      <c r="R43" s="113" t="s">
        <v>135</v>
      </c>
      <c r="S43" s="111"/>
      <c r="T43" s="111"/>
      <c r="U43" s="111"/>
      <c r="V43" s="111"/>
      <c r="W43" s="111"/>
      <c r="X43" s="184">
        <v>17.61</v>
      </c>
      <c r="Y43" s="184"/>
      <c r="Z43" s="184">
        <v>18.05</v>
      </c>
      <c r="AA43" s="184"/>
      <c r="AB43" s="184">
        <v>38</v>
      </c>
      <c r="AC43" s="184"/>
      <c r="AD43" s="184">
        <v>43</v>
      </c>
      <c r="AE43" s="184"/>
      <c r="AF43" s="184">
        <v>9.58</v>
      </c>
      <c r="AG43" s="184"/>
      <c r="AH43" s="184">
        <v>17.829999999999998</v>
      </c>
      <c r="AI43" s="184"/>
      <c r="AJ43" s="184">
        <v>0.44</v>
      </c>
      <c r="AK43" s="184"/>
      <c r="AL43" s="47">
        <v>9.85</v>
      </c>
      <c r="AM43" s="47">
        <v>9.69</v>
      </c>
      <c r="AN43" s="48">
        <v>9.5299999999999994</v>
      </c>
    </row>
    <row r="44" spans="2:42" s="8" customFormat="1" ht="14.1" customHeight="1">
      <c r="B44" s="185">
        <v>20</v>
      </c>
      <c r="C44" s="169"/>
      <c r="D44" s="186"/>
      <c r="E44" s="186"/>
      <c r="F44" s="187"/>
      <c r="G44" s="187"/>
      <c r="H44" s="42"/>
      <c r="I44" s="196"/>
      <c r="J44" s="199"/>
      <c r="K44" s="199"/>
      <c r="L44" s="199"/>
      <c r="M44" s="199"/>
      <c r="N44" s="199"/>
      <c r="O44" s="197"/>
      <c r="P44" s="188"/>
      <c r="Q44" s="189"/>
      <c r="R44" s="200"/>
      <c r="S44" s="201"/>
      <c r="T44" s="201"/>
      <c r="U44" s="201"/>
      <c r="V44" s="201"/>
      <c r="W44" s="188"/>
      <c r="X44" s="184"/>
      <c r="Y44" s="184"/>
      <c r="Z44" s="184"/>
      <c r="AA44" s="184"/>
      <c r="AB44" s="184"/>
      <c r="AC44" s="184"/>
      <c r="AD44" s="184"/>
      <c r="AE44" s="184"/>
      <c r="AF44" s="184"/>
      <c r="AG44" s="184"/>
      <c r="AH44" s="184"/>
      <c r="AI44" s="184"/>
      <c r="AJ44" s="184"/>
      <c r="AK44" s="184"/>
      <c r="AL44" s="47"/>
      <c r="AM44" s="47"/>
      <c r="AN44" s="48"/>
    </row>
    <row r="45" spans="2:42" s="8" customFormat="1" ht="14.1" customHeight="1">
      <c r="B45" s="206"/>
      <c r="C45" s="207"/>
      <c r="D45" s="216"/>
      <c r="E45" s="216"/>
      <c r="F45" s="217"/>
      <c r="G45" s="217"/>
      <c r="H45" s="9"/>
      <c r="I45" s="218" t="s">
        <v>60</v>
      </c>
      <c r="J45" s="219"/>
      <c r="K45" s="219"/>
      <c r="L45" s="219"/>
      <c r="M45" s="219"/>
      <c r="N45" s="219"/>
      <c r="O45" s="220"/>
      <c r="P45" s="221"/>
      <c r="Q45" s="202"/>
      <c r="R45" s="222"/>
      <c r="S45" s="223"/>
      <c r="T45" s="223"/>
      <c r="U45" s="223"/>
      <c r="V45" s="223"/>
      <c r="W45" s="224"/>
      <c r="X45" s="202"/>
      <c r="Y45" s="202"/>
      <c r="Z45" s="202"/>
      <c r="AA45" s="202"/>
      <c r="AB45" s="203"/>
      <c r="AC45" s="204"/>
      <c r="AD45" s="205"/>
      <c r="AE45" s="205"/>
      <c r="AF45" s="202"/>
      <c r="AG45" s="202"/>
      <c r="AH45" s="202"/>
      <c r="AI45" s="202"/>
      <c r="AJ45" s="202"/>
      <c r="AK45" s="202"/>
      <c r="AL45" s="10"/>
      <c r="AM45" s="10"/>
      <c r="AN45" s="31"/>
    </row>
    <row r="46" spans="2:42" s="8" customFormat="1" ht="14.1" customHeight="1">
      <c r="B46" s="206" t="s">
        <v>61</v>
      </c>
      <c r="C46" s="207"/>
      <c r="D46" s="186">
        <v>8</v>
      </c>
      <c r="E46" s="186"/>
      <c r="F46" s="187">
        <v>2000</v>
      </c>
      <c r="G46" s="187"/>
      <c r="H46" s="42" t="s">
        <v>69</v>
      </c>
      <c r="I46" s="113"/>
      <c r="J46" s="111"/>
      <c r="K46" s="111"/>
      <c r="L46" s="111"/>
      <c r="M46" s="111"/>
      <c r="N46" s="111"/>
      <c r="O46" s="112"/>
      <c r="P46" s="188">
        <v>0.19</v>
      </c>
      <c r="Q46" s="189"/>
      <c r="R46" s="113" t="s">
        <v>136</v>
      </c>
      <c r="S46" s="111"/>
      <c r="T46" s="111"/>
      <c r="U46" s="111"/>
      <c r="V46" s="111"/>
      <c r="W46" s="111"/>
      <c r="X46" s="184">
        <v>17.53</v>
      </c>
      <c r="Y46" s="184"/>
      <c r="Z46" s="184">
        <v>18.440000000000001</v>
      </c>
      <c r="AA46" s="184"/>
      <c r="AB46" s="184">
        <v>42</v>
      </c>
      <c r="AC46" s="184"/>
      <c r="AD46" s="184">
        <v>46</v>
      </c>
      <c r="AE46" s="184"/>
      <c r="AF46" s="184">
        <v>9.81</v>
      </c>
      <c r="AG46" s="184"/>
      <c r="AH46" s="184">
        <v>17.989999999999998</v>
      </c>
      <c r="AI46" s="184"/>
      <c r="AJ46" s="184">
        <v>0.91</v>
      </c>
      <c r="AK46" s="184"/>
      <c r="AL46" s="47">
        <v>9.89</v>
      </c>
      <c r="AM46" s="47">
        <v>9.56</v>
      </c>
      <c r="AN46" s="48">
        <v>9.1999999999999993</v>
      </c>
    </row>
    <row r="47" spans="2:42" s="8" customFormat="1" ht="14.1" customHeight="1">
      <c r="B47" s="206" t="s">
        <v>62</v>
      </c>
      <c r="C47" s="207"/>
      <c r="D47" s="186">
        <v>2</v>
      </c>
      <c r="E47" s="186"/>
      <c r="F47" s="187">
        <v>2000</v>
      </c>
      <c r="G47" s="187"/>
      <c r="H47" s="42" t="s">
        <v>69</v>
      </c>
      <c r="I47" s="113"/>
      <c r="J47" s="111"/>
      <c r="K47" s="111"/>
      <c r="L47" s="111"/>
      <c r="M47" s="111"/>
      <c r="N47" s="111"/>
      <c r="O47" s="112"/>
      <c r="P47" s="188">
        <v>0.19</v>
      </c>
      <c r="Q47" s="189"/>
      <c r="R47" s="113" t="s">
        <v>137</v>
      </c>
      <c r="S47" s="111"/>
      <c r="T47" s="111"/>
      <c r="U47" s="111"/>
      <c r="V47" s="111"/>
      <c r="W47" s="111"/>
      <c r="X47" s="184">
        <v>18.059999999999999</v>
      </c>
      <c r="Y47" s="184"/>
      <c r="Z47" s="184">
        <v>18.239999999999998</v>
      </c>
      <c r="AA47" s="184"/>
      <c r="AB47" s="184">
        <v>77</v>
      </c>
      <c r="AC47" s="184"/>
      <c r="AD47" s="184">
        <v>84</v>
      </c>
      <c r="AE47" s="184"/>
      <c r="AF47" s="184">
        <v>9.35</v>
      </c>
      <c r="AG47" s="184"/>
      <c r="AH47" s="184">
        <v>18.149999999999999</v>
      </c>
      <c r="AI47" s="184"/>
      <c r="AJ47" s="184">
        <v>0.18</v>
      </c>
      <c r="AK47" s="184"/>
      <c r="AL47" s="47">
        <v>9.42</v>
      </c>
      <c r="AM47" s="47">
        <v>9.36</v>
      </c>
      <c r="AN47" s="48">
        <v>9.2899999999999991</v>
      </c>
    </row>
    <row r="48" spans="2:42" s="8" customFormat="1" ht="14.1" customHeight="1">
      <c r="B48" s="206"/>
      <c r="C48" s="207"/>
      <c r="D48" s="208"/>
      <c r="E48" s="208"/>
      <c r="F48" s="209"/>
      <c r="G48" s="209"/>
      <c r="H48" s="11"/>
      <c r="I48" s="210"/>
      <c r="J48" s="211"/>
      <c r="K48" s="211"/>
      <c r="L48" s="211"/>
      <c r="M48" s="211"/>
      <c r="N48" s="211"/>
      <c r="O48" s="212"/>
      <c r="P48" s="213"/>
      <c r="Q48" s="214"/>
      <c r="R48" s="210"/>
      <c r="S48" s="211"/>
      <c r="T48" s="211"/>
      <c r="U48" s="211"/>
      <c r="V48" s="211"/>
      <c r="W48" s="212"/>
      <c r="X48" s="215"/>
      <c r="Y48" s="213"/>
      <c r="Z48" s="215"/>
      <c r="AA48" s="213"/>
      <c r="AB48" s="225"/>
      <c r="AC48" s="225"/>
      <c r="AD48" s="225"/>
      <c r="AE48" s="225"/>
      <c r="AF48" s="214"/>
      <c r="AG48" s="214"/>
      <c r="AH48" s="214"/>
      <c r="AI48" s="214"/>
      <c r="AJ48" s="214"/>
      <c r="AK48" s="214"/>
      <c r="AL48" s="12"/>
      <c r="AM48" s="12"/>
      <c r="AN48" s="32"/>
    </row>
    <row r="49" spans="2:40" s="8" customFormat="1" ht="20.25" customHeight="1" thickBot="1">
      <c r="B49" s="40" t="s">
        <v>63</v>
      </c>
      <c r="C49" s="39"/>
      <c r="D49" s="33"/>
      <c r="E49" s="33"/>
      <c r="F49" s="228">
        <f>SUM(F24:G48)</f>
        <v>176003</v>
      </c>
      <c r="G49" s="229"/>
      <c r="H49" s="229"/>
      <c r="I49" s="230"/>
      <c r="J49" s="33"/>
      <c r="K49" s="231" t="s">
        <v>64</v>
      </c>
      <c r="L49" s="231"/>
      <c r="M49" s="231"/>
      <c r="N49" s="231"/>
      <c r="O49" s="231"/>
      <c r="P49" s="189">
        <v>22.8</v>
      </c>
      <c r="Q49" s="189"/>
      <c r="R49" s="33"/>
      <c r="S49" s="33"/>
      <c r="T49" s="33"/>
      <c r="U49" s="33"/>
      <c r="V49" s="41" t="s">
        <v>65</v>
      </c>
      <c r="W49" s="34"/>
      <c r="X49" s="34"/>
      <c r="Y49" s="34"/>
      <c r="Z49" s="34"/>
      <c r="AA49" s="34"/>
      <c r="AB49" s="34"/>
      <c r="AC49" s="34"/>
      <c r="AD49" s="34"/>
      <c r="AE49" s="34"/>
      <c r="AF49" s="35"/>
      <c r="AG49" s="35"/>
      <c r="AH49" s="35"/>
      <c r="AI49" s="35"/>
      <c r="AJ49" s="35"/>
      <c r="AK49" s="35"/>
      <c r="AL49" s="33"/>
      <c r="AM49" s="33"/>
      <c r="AN49" s="36"/>
    </row>
    <row r="50" spans="2:40" s="8" customFormat="1" ht="11.1" customHeight="1">
      <c r="B50" s="13"/>
      <c r="C50" s="13"/>
      <c r="F50" s="227"/>
      <c r="G50" s="227"/>
      <c r="H50" s="14"/>
    </row>
    <row r="51" spans="2:40" s="8" customFormat="1" ht="11.1" customHeight="1">
      <c r="B51" s="13"/>
      <c r="C51" s="13"/>
    </row>
    <row r="52" spans="2:40" s="8" customFormat="1" ht="29.45" customHeight="1">
      <c r="B52" s="13"/>
      <c r="C52" s="13"/>
      <c r="F52" s="14"/>
      <c r="G52" s="14"/>
      <c r="H52" s="38" t="str">
        <f>IFERROR(IF(LOOKUP(2,1/(H25:H44&lt;&gt;""),H25:H44)&lt;&gt;H46,"PLEASE FIX TRIM 1 &amp; 2 PRODUCT GRADE TO MATCH FINAL POUR PRODUCT GRADE",""),"")</f>
        <v/>
      </c>
    </row>
    <row r="53" spans="2:40" ht="31.15" customHeight="1">
      <c r="H53" s="38" t="str">
        <f>IF(G19&lt;&gt;F49,"PLEASE MAKE SURE TOTAL CARGO IN HOLDS (row 16) IS THE SAME AS THE POUR SEQUENCE (column F)","")</f>
        <v/>
      </c>
    </row>
    <row r="54" spans="2:40" ht="20.25">
      <c r="H54" s="37"/>
    </row>
    <row r="57" spans="2:40">
      <c r="J57" s="59">
        <v>1</v>
      </c>
      <c r="K57" s="59">
        <v>2</v>
      </c>
      <c r="L57" s="59">
        <v>3</v>
      </c>
      <c r="M57" s="59">
        <v>4</v>
      </c>
      <c r="N57" s="59">
        <v>5</v>
      </c>
      <c r="O57" s="59">
        <v>6</v>
      </c>
      <c r="P57" s="59">
        <v>7</v>
      </c>
      <c r="Q57" s="59">
        <v>8</v>
      </c>
      <c r="R57" s="59">
        <v>9</v>
      </c>
      <c r="S57" s="1"/>
    </row>
    <row r="58" spans="2:40">
      <c r="J58" s="59">
        <f>IF(AND($D25&gt;=1, $D25&lt;2),$F25,0)</f>
        <v>0</v>
      </c>
      <c r="K58" s="59">
        <f>IF(AND($D25&gt;=2, $D25&lt;3),$F25,0)</f>
        <v>0</v>
      </c>
      <c r="L58" s="59">
        <f>IF(AND($D25&gt;=3, $D25&lt;4),$F25,0)</f>
        <v>0</v>
      </c>
      <c r="M58" s="59">
        <f>IF(AND($D25&gt;=4, $D25&lt;5),$F25,0)</f>
        <v>0</v>
      </c>
      <c r="N58" s="59">
        <f>IF(AND($D25&gt;=5, $D25&lt;6),$F25,0)</f>
        <v>0</v>
      </c>
      <c r="O58" s="59">
        <f>IF(AND($D25&gt;=6, $D25&lt;7),$F25,0)</f>
        <v>0</v>
      </c>
      <c r="P58" s="59">
        <f>IF(AND($D25&gt;=7, $D25&lt;8),$F25,0)</f>
        <v>10000</v>
      </c>
      <c r="Q58" s="59">
        <f>IF(AND($D25&gt;=8, $D25&lt;9),$F25,0)</f>
        <v>0</v>
      </c>
      <c r="R58" s="59">
        <f>IF(AND($D25&gt;=9, $D25&lt;10),$F25,0)</f>
        <v>0</v>
      </c>
      <c r="S58" s="1"/>
    </row>
    <row r="59" spans="2:40">
      <c r="J59" s="59">
        <f t="shared" ref="J59:J78" si="0">IF(AND($D26&gt;=1, $D26&lt;2),$F26,0)</f>
        <v>0</v>
      </c>
      <c r="K59" s="59">
        <f t="shared" ref="K59:K78" si="1">IF(AND($D26&gt;=2, $D26&lt;3),$F26,0)</f>
        <v>0</v>
      </c>
      <c r="L59" s="59">
        <f t="shared" ref="L59:L78" si="2">IF(AND($D26&gt;=3, $D26&lt;4),$F26,0)</f>
        <v>0</v>
      </c>
      <c r="M59" s="59">
        <f t="shared" ref="M59:M78" si="3">IF(AND($D26&gt;=4, $D26&lt;5),$F26,0)</f>
        <v>0</v>
      </c>
      <c r="N59" s="59">
        <f t="shared" ref="N59:N78" si="4">IF(AND($D26&gt;=5, $D26&lt;6),$F26,0)</f>
        <v>10000</v>
      </c>
      <c r="O59" s="59">
        <f t="shared" ref="O59:O78" si="5">IF(AND($D26&gt;=6, $D26&lt;7),$F26,0)</f>
        <v>0</v>
      </c>
      <c r="P59" s="59">
        <f t="shared" ref="P59:P78" si="6">IF(AND($D26&gt;=7, $D26&lt;8),$F26,0)</f>
        <v>0</v>
      </c>
      <c r="Q59" s="59">
        <f t="shared" ref="Q59:Q78" si="7">IF(AND($D26&gt;=8, $D26&lt;9),$F26,0)</f>
        <v>0</v>
      </c>
      <c r="R59" s="59">
        <f t="shared" ref="R59:R78" si="8">IF(AND($D26&gt;=9, $D26&lt;10),$F26,0)</f>
        <v>0</v>
      </c>
      <c r="S59" s="1"/>
    </row>
    <row r="60" spans="2:40">
      <c r="J60" s="59">
        <f t="shared" si="0"/>
        <v>0</v>
      </c>
      <c r="K60" s="59">
        <f t="shared" si="1"/>
        <v>0</v>
      </c>
      <c r="L60" s="59">
        <f t="shared" si="2"/>
        <v>0</v>
      </c>
      <c r="M60" s="59">
        <f t="shared" si="3"/>
        <v>0</v>
      </c>
      <c r="N60" s="59">
        <f t="shared" si="4"/>
        <v>0</v>
      </c>
      <c r="O60" s="59">
        <f t="shared" si="5"/>
        <v>0</v>
      </c>
      <c r="P60" s="59">
        <f t="shared" si="6"/>
        <v>11653</v>
      </c>
      <c r="Q60" s="59">
        <f t="shared" si="7"/>
        <v>0</v>
      </c>
      <c r="R60" s="59">
        <f t="shared" si="8"/>
        <v>0</v>
      </c>
      <c r="S60" s="1"/>
    </row>
    <row r="61" spans="2:40">
      <c r="J61" s="59">
        <f t="shared" si="0"/>
        <v>0</v>
      </c>
      <c r="K61" s="59">
        <f t="shared" si="1"/>
        <v>0</v>
      </c>
      <c r="L61" s="59">
        <f t="shared" si="2"/>
        <v>9000</v>
      </c>
      <c r="M61" s="59">
        <f t="shared" si="3"/>
        <v>0</v>
      </c>
      <c r="N61" s="59">
        <f t="shared" si="4"/>
        <v>0</v>
      </c>
      <c r="O61" s="59">
        <f t="shared" si="5"/>
        <v>0</v>
      </c>
      <c r="P61" s="59">
        <f t="shared" si="6"/>
        <v>0</v>
      </c>
      <c r="Q61" s="59">
        <f t="shared" si="7"/>
        <v>0</v>
      </c>
      <c r="R61" s="59">
        <f t="shared" si="8"/>
        <v>0</v>
      </c>
      <c r="S61" s="1"/>
    </row>
    <row r="62" spans="2:40">
      <c r="J62" s="59">
        <f t="shared" si="0"/>
        <v>0</v>
      </c>
      <c r="K62" s="59">
        <f t="shared" si="1"/>
        <v>0</v>
      </c>
      <c r="L62" s="59">
        <f t="shared" si="2"/>
        <v>0</v>
      </c>
      <c r="M62" s="59">
        <f t="shared" si="3"/>
        <v>0</v>
      </c>
      <c r="N62" s="59">
        <f t="shared" si="4"/>
        <v>0</v>
      </c>
      <c r="O62" s="59">
        <f t="shared" si="5"/>
        <v>0</v>
      </c>
      <c r="P62" s="59">
        <f t="shared" si="6"/>
        <v>0</v>
      </c>
      <c r="Q62" s="59">
        <f t="shared" si="7"/>
        <v>0</v>
      </c>
      <c r="R62" s="59">
        <f t="shared" si="8"/>
        <v>10000</v>
      </c>
      <c r="S62" s="1"/>
    </row>
    <row r="63" spans="2:40">
      <c r="J63" s="59">
        <f t="shared" si="0"/>
        <v>0</v>
      </c>
      <c r="K63" s="59">
        <f t="shared" si="1"/>
        <v>0</v>
      </c>
      <c r="L63" s="59">
        <f t="shared" si="2"/>
        <v>0</v>
      </c>
      <c r="M63" s="59">
        <f t="shared" si="3"/>
        <v>8000</v>
      </c>
      <c r="N63" s="59">
        <f t="shared" si="4"/>
        <v>0</v>
      </c>
      <c r="O63" s="59">
        <f t="shared" si="5"/>
        <v>0</v>
      </c>
      <c r="P63" s="59">
        <f t="shared" si="6"/>
        <v>0</v>
      </c>
      <c r="Q63" s="59">
        <f t="shared" si="7"/>
        <v>0</v>
      </c>
      <c r="R63" s="59">
        <f t="shared" si="8"/>
        <v>0</v>
      </c>
      <c r="S63" s="1"/>
    </row>
    <row r="64" spans="2:40">
      <c r="J64" s="59">
        <f t="shared" si="0"/>
        <v>8000</v>
      </c>
      <c r="K64" s="59">
        <f t="shared" si="1"/>
        <v>0</v>
      </c>
      <c r="L64" s="59">
        <f t="shared" si="2"/>
        <v>0</v>
      </c>
      <c r="M64" s="59">
        <f t="shared" si="3"/>
        <v>0</v>
      </c>
      <c r="N64" s="59">
        <f t="shared" si="4"/>
        <v>0</v>
      </c>
      <c r="O64" s="59">
        <f t="shared" si="5"/>
        <v>0</v>
      </c>
      <c r="P64" s="59">
        <f t="shared" si="6"/>
        <v>0</v>
      </c>
      <c r="Q64" s="59">
        <f t="shared" si="7"/>
        <v>0</v>
      </c>
      <c r="R64" s="59">
        <f t="shared" si="8"/>
        <v>0</v>
      </c>
      <c r="S64" s="1"/>
    </row>
    <row r="65" spans="10:19">
      <c r="J65" s="59">
        <f t="shared" si="0"/>
        <v>0</v>
      </c>
      <c r="K65" s="59">
        <f t="shared" si="1"/>
        <v>0</v>
      </c>
      <c r="L65" s="59">
        <f t="shared" si="2"/>
        <v>0</v>
      </c>
      <c r="M65" s="59">
        <f t="shared" si="3"/>
        <v>0</v>
      </c>
      <c r="N65" s="59">
        <f t="shared" si="4"/>
        <v>0</v>
      </c>
      <c r="O65" s="59">
        <f t="shared" si="5"/>
        <v>0</v>
      </c>
      <c r="P65" s="59">
        <f t="shared" si="6"/>
        <v>0</v>
      </c>
      <c r="Q65" s="59">
        <f t="shared" si="7"/>
        <v>7600</v>
      </c>
      <c r="R65" s="59">
        <f t="shared" si="8"/>
        <v>0</v>
      </c>
      <c r="S65" s="1"/>
    </row>
    <row r="66" spans="10:19">
      <c r="J66" s="59">
        <f t="shared" si="0"/>
        <v>0</v>
      </c>
      <c r="K66" s="59">
        <f t="shared" si="1"/>
        <v>8750</v>
      </c>
      <c r="L66" s="59">
        <f t="shared" si="2"/>
        <v>0</v>
      </c>
      <c r="M66" s="59">
        <f t="shared" si="3"/>
        <v>0</v>
      </c>
      <c r="N66" s="59">
        <f t="shared" si="4"/>
        <v>0</v>
      </c>
      <c r="O66" s="59">
        <f t="shared" si="5"/>
        <v>0</v>
      </c>
      <c r="P66" s="59">
        <f t="shared" si="6"/>
        <v>0</v>
      </c>
      <c r="Q66" s="59">
        <f t="shared" si="7"/>
        <v>0</v>
      </c>
      <c r="R66" s="59">
        <f t="shared" si="8"/>
        <v>0</v>
      </c>
      <c r="S66" s="1"/>
    </row>
    <row r="67" spans="10:19">
      <c r="J67" s="59">
        <f t="shared" si="0"/>
        <v>0</v>
      </c>
      <c r="K67" s="59">
        <f t="shared" si="1"/>
        <v>0</v>
      </c>
      <c r="L67" s="59">
        <f t="shared" si="2"/>
        <v>0</v>
      </c>
      <c r="M67" s="59">
        <f t="shared" si="3"/>
        <v>0</v>
      </c>
      <c r="N67" s="59">
        <f t="shared" si="4"/>
        <v>8000</v>
      </c>
      <c r="O67" s="59">
        <f t="shared" si="5"/>
        <v>0</v>
      </c>
      <c r="P67" s="59">
        <f t="shared" si="6"/>
        <v>0</v>
      </c>
      <c r="Q67" s="59">
        <f t="shared" si="7"/>
        <v>0</v>
      </c>
      <c r="R67" s="59">
        <f t="shared" si="8"/>
        <v>0</v>
      </c>
      <c r="S67" s="1"/>
    </row>
    <row r="68" spans="10:19">
      <c r="J68" s="59">
        <f t="shared" si="0"/>
        <v>0</v>
      </c>
      <c r="K68" s="59">
        <f t="shared" si="1"/>
        <v>0</v>
      </c>
      <c r="L68" s="59">
        <f t="shared" si="2"/>
        <v>9500</v>
      </c>
      <c r="M68" s="59">
        <f t="shared" si="3"/>
        <v>0</v>
      </c>
      <c r="N68" s="59">
        <f t="shared" si="4"/>
        <v>0</v>
      </c>
      <c r="O68" s="59">
        <f t="shared" si="5"/>
        <v>0</v>
      </c>
      <c r="P68" s="59">
        <f t="shared" si="6"/>
        <v>0</v>
      </c>
      <c r="Q68" s="59">
        <f t="shared" si="7"/>
        <v>0</v>
      </c>
      <c r="R68" s="59">
        <f t="shared" si="8"/>
        <v>0</v>
      </c>
      <c r="S68" s="1"/>
    </row>
    <row r="69" spans="10:19">
      <c r="J69" s="59">
        <f t="shared" si="0"/>
        <v>0</v>
      </c>
      <c r="K69" s="59">
        <f t="shared" si="1"/>
        <v>0</v>
      </c>
      <c r="L69" s="59">
        <f t="shared" si="2"/>
        <v>0</v>
      </c>
      <c r="M69" s="59">
        <f t="shared" si="3"/>
        <v>0</v>
      </c>
      <c r="N69" s="59">
        <f t="shared" si="4"/>
        <v>0</v>
      </c>
      <c r="O69" s="59">
        <f t="shared" si="5"/>
        <v>0</v>
      </c>
      <c r="P69" s="59">
        <f t="shared" si="6"/>
        <v>0</v>
      </c>
      <c r="Q69" s="59">
        <f t="shared" si="7"/>
        <v>10000</v>
      </c>
      <c r="R69" s="59">
        <f t="shared" si="8"/>
        <v>0</v>
      </c>
      <c r="S69" s="1"/>
    </row>
    <row r="70" spans="10:19">
      <c r="J70" s="59">
        <f t="shared" si="0"/>
        <v>0</v>
      </c>
      <c r="K70" s="59">
        <f t="shared" si="1"/>
        <v>0</v>
      </c>
      <c r="L70" s="59">
        <f t="shared" si="2"/>
        <v>0</v>
      </c>
      <c r="M70" s="59">
        <f t="shared" si="3"/>
        <v>10500</v>
      </c>
      <c r="N70" s="59">
        <f t="shared" si="4"/>
        <v>0</v>
      </c>
      <c r="O70" s="59">
        <f t="shared" si="5"/>
        <v>0</v>
      </c>
      <c r="P70" s="59">
        <f t="shared" si="6"/>
        <v>0</v>
      </c>
      <c r="Q70" s="59">
        <f t="shared" si="7"/>
        <v>0</v>
      </c>
      <c r="R70" s="59">
        <f t="shared" si="8"/>
        <v>0</v>
      </c>
      <c r="S70" s="1"/>
    </row>
    <row r="71" spans="10:19">
      <c r="J71" s="59">
        <f t="shared" si="0"/>
        <v>0</v>
      </c>
      <c r="K71" s="59">
        <f t="shared" si="1"/>
        <v>0</v>
      </c>
      <c r="L71" s="59">
        <f t="shared" si="2"/>
        <v>0</v>
      </c>
      <c r="M71" s="59">
        <f t="shared" si="3"/>
        <v>0</v>
      </c>
      <c r="N71" s="59">
        <f t="shared" si="4"/>
        <v>0</v>
      </c>
      <c r="O71" s="59">
        <f t="shared" si="5"/>
        <v>7050</v>
      </c>
      <c r="P71" s="59">
        <f t="shared" si="6"/>
        <v>0</v>
      </c>
      <c r="Q71" s="59">
        <f t="shared" si="7"/>
        <v>0</v>
      </c>
      <c r="R71" s="59">
        <f t="shared" si="8"/>
        <v>0</v>
      </c>
      <c r="S71" s="1"/>
    </row>
    <row r="72" spans="10:19">
      <c r="J72" s="59">
        <f t="shared" si="0"/>
        <v>0</v>
      </c>
      <c r="K72" s="59">
        <f t="shared" si="1"/>
        <v>8000</v>
      </c>
      <c r="L72" s="59">
        <f t="shared" si="2"/>
        <v>0</v>
      </c>
      <c r="M72" s="59">
        <f t="shared" si="3"/>
        <v>0</v>
      </c>
      <c r="N72" s="59">
        <f t="shared" si="4"/>
        <v>0</v>
      </c>
      <c r="O72" s="59">
        <f t="shared" si="5"/>
        <v>0</v>
      </c>
      <c r="P72" s="59">
        <f t="shared" si="6"/>
        <v>0</v>
      </c>
      <c r="Q72" s="59">
        <f t="shared" si="7"/>
        <v>0</v>
      </c>
      <c r="R72" s="59">
        <f t="shared" si="8"/>
        <v>0</v>
      </c>
      <c r="S72" s="1"/>
    </row>
    <row r="73" spans="10:19">
      <c r="J73" s="59">
        <f t="shared" si="0"/>
        <v>0</v>
      </c>
      <c r="K73" s="59">
        <f t="shared" si="1"/>
        <v>0</v>
      </c>
      <c r="L73" s="59">
        <f t="shared" si="2"/>
        <v>0</v>
      </c>
      <c r="M73" s="59">
        <f t="shared" si="3"/>
        <v>0</v>
      </c>
      <c r="N73" s="59">
        <f t="shared" si="4"/>
        <v>0</v>
      </c>
      <c r="O73" s="59">
        <f t="shared" si="5"/>
        <v>0</v>
      </c>
      <c r="P73" s="59">
        <f t="shared" si="6"/>
        <v>0</v>
      </c>
      <c r="Q73" s="59">
        <f t="shared" si="7"/>
        <v>0</v>
      </c>
      <c r="R73" s="59">
        <f t="shared" si="8"/>
        <v>12450</v>
      </c>
      <c r="S73" s="1"/>
    </row>
    <row r="74" spans="10:19">
      <c r="J74" s="59">
        <f t="shared" si="0"/>
        <v>12500</v>
      </c>
      <c r="K74" s="59">
        <f t="shared" si="1"/>
        <v>0</v>
      </c>
      <c r="L74" s="59">
        <f t="shared" si="2"/>
        <v>0</v>
      </c>
      <c r="M74" s="59">
        <f t="shared" si="3"/>
        <v>0</v>
      </c>
      <c r="N74" s="59">
        <f t="shared" si="4"/>
        <v>0</v>
      </c>
      <c r="O74" s="59">
        <f t="shared" si="5"/>
        <v>0</v>
      </c>
      <c r="P74" s="59">
        <f t="shared" si="6"/>
        <v>0</v>
      </c>
      <c r="Q74" s="59">
        <f t="shared" si="7"/>
        <v>0</v>
      </c>
      <c r="R74" s="59">
        <f t="shared" si="8"/>
        <v>0</v>
      </c>
      <c r="S74" s="1"/>
    </row>
    <row r="75" spans="10:19">
      <c r="J75" s="59">
        <f t="shared" si="0"/>
        <v>0</v>
      </c>
      <c r="K75" s="59">
        <f t="shared" si="1"/>
        <v>0</v>
      </c>
      <c r="L75" s="59">
        <f t="shared" si="2"/>
        <v>0</v>
      </c>
      <c r="M75" s="59">
        <f t="shared" si="3"/>
        <v>0</v>
      </c>
      <c r="N75" s="59">
        <f t="shared" si="4"/>
        <v>0</v>
      </c>
      <c r="O75" s="59">
        <f t="shared" si="5"/>
        <v>7000</v>
      </c>
      <c r="P75" s="59">
        <f t="shared" si="6"/>
        <v>0</v>
      </c>
      <c r="Q75" s="59">
        <f t="shared" si="7"/>
        <v>0</v>
      </c>
      <c r="R75" s="59">
        <f t="shared" si="8"/>
        <v>0</v>
      </c>
      <c r="S75" s="1"/>
    </row>
    <row r="76" spans="10:19">
      <c r="J76" s="59">
        <f t="shared" si="0"/>
        <v>0</v>
      </c>
      <c r="K76" s="59">
        <f t="shared" si="1"/>
        <v>0</v>
      </c>
      <c r="L76" s="59">
        <f t="shared" si="2"/>
        <v>0</v>
      </c>
      <c r="M76" s="59">
        <f t="shared" si="3"/>
        <v>0</v>
      </c>
      <c r="N76" s="59">
        <f t="shared" si="4"/>
        <v>0</v>
      </c>
      <c r="O76" s="59">
        <f t="shared" si="5"/>
        <v>4000</v>
      </c>
      <c r="P76" s="59">
        <f t="shared" si="6"/>
        <v>0</v>
      </c>
      <c r="Q76" s="59">
        <f t="shared" si="7"/>
        <v>0</v>
      </c>
      <c r="R76" s="59">
        <f t="shared" si="8"/>
        <v>0</v>
      </c>
      <c r="S76" s="1"/>
    </row>
    <row r="77" spans="10:19">
      <c r="J77" s="59">
        <f t="shared" si="0"/>
        <v>0</v>
      </c>
      <c r="K77" s="59">
        <f t="shared" si="1"/>
        <v>0</v>
      </c>
      <c r="L77" s="59">
        <f t="shared" si="2"/>
        <v>0</v>
      </c>
      <c r="M77" s="59">
        <f t="shared" si="3"/>
        <v>0</v>
      </c>
      <c r="N77" s="59">
        <f t="shared" si="4"/>
        <v>0</v>
      </c>
      <c r="O77" s="59">
        <f t="shared" si="5"/>
        <v>0</v>
      </c>
      <c r="P77" s="59">
        <f t="shared" si="6"/>
        <v>0</v>
      </c>
      <c r="Q77" s="59">
        <f t="shared" si="7"/>
        <v>0</v>
      </c>
      <c r="R77" s="59">
        <f t="shared" si="8"/>
        <v>0</v>
      </c>
      <c r="S77" s="1"/>
    </row>
    <row r="78" spans="10:19">
      <c r="J78" s="59">
        <f t="shared" si="0"/>
        <v>0</v>
      </c>
      <c r="K78" s="59">
        <f t="shared" si="1"/>
        <v>0</v>
      </c>
      <c r="L78" s="59">
        <f t="shared" si="2"/>
        <v>0</v>
      </c>
      <c r="M78" s="59">
        <f t="shared" si="3"/>
        <v>0</v>
      </c>
      <c r="N78" s="59">
        <f t="shared" si="4"/>
        <v>0</v>
      </c>
      <c r="O78" s="59">
        <f t="shared" si="5"/>
        <v>0</v>
      </c>
      <c r="P78" s="59">
        <f t="shared" si="6"/>
        <v>0</v>
      </c>
      <c r="Q78" s="59">
        <f t="shared" si="7"/>
        <v>0</v>
      </c>
      <c r="R78" s="59">
        <f t="shared" si="8"/>
        <v>0</v>
      </c>
      <c r="S78" s="1"/>
    </row>
    <row r="79" spans="10:19">
      <c r="J79" s="59">
        <f>SUM(J58:J78)</f>
        <v>20500</v>
      </c>
      <c r="K79" s="59">
        <f>SUM(K58:K78)</f>
        <v>16750</v>
      </c>
      <c r="L79" s="59">
        <f t="shared" ref="L79:R79" si="9">SUM(L58:L78)</f>
        <v>18500</v>
      </c>
      <c r="M79" s="59">
        <f t="shared" si="9"/>
        <v>18500</v>
      </c>
      <c r="N79" s="59">
        <f t="shared" si="9"/>
        <v>18000</v>
      </c>
      <c r="O79" s="59">
        <f t="shared" si="9"/>
        <v>18050</v>
      </c>
      <c r="P79" s="59">
        <f t="shared" si="9"/>
        <v>21653</v>
      </c>
      <c r="Q79" s="59">
        <f t="shared" si="9"/>
        <v>17600</v>
      </c>
      <c r="R79" s="59">
        <f t="shared" si="9"/>
        <v>22450</v>
      </c>
      <c r="S79" s="1"/>
    </row>
    <row r="80" spans="10:19">
      <c r="J80" s="1"/>
      <c r="K80" s="1"/>
      <c r="L80" s="1"/>
      <c r="M80" s="1"/>
      <c r="N80" s="1"/>
      <c r="O80" s="1"/>
      <c r="P80" s="1"/>
      <c r="Q80" s="1"/>
      <c r="R80" s="1"/>
      <c r="S80" s="1"/>
    </row>
    <row r="81" spans="10:19">
      <c r="J81" s="1"/>
      <c r="K81" s="1"/>
      <c r="L81" s="1"/>
      <c r="M81" s="1"/>
      <c r="N81" s="1"/>
      <c r="O81" s="1"/>
      <c r="P81" s="1"/>
      <c r="Q81" s="1"/>
      <c r="R81" s="1"/>
      <c r="S81" s="1"/>
    </row>
    <row r="82" spans="10:19">
      <c r="J82" s="1"/>
      <c r="K82" s="1"/>
      <c r="L82" s="1"/>
      <c r="M82" s="1"/>
      <c r="N82" s="1"/>
      <c r="O82" s="1"/>
      <c r="P82" s="1"/>
      <c r="Q82" s="1"/>
      <c r="R82" s="1"/>
      <c r="S82" s="1"/>
    </row>
  </sheetData>
  <mergeCells count="445">
    <mergeCell ref="H2:AE2"/>
    <mergeCell ref="I4:AC4"/>
    <mergeCell ref="I40:O40"/>
    <mergeCell ref="F50:G50"/>
    <mergeCell ref="AD48:AE48"/>
    <mergeCell ref="AF48:AG48"/>
    <mergeCell ref="AH48:AI48"/>
    <mergeCell ref="AJ48:AK48"/>
    <mergeCell ref="F49:I49"/>
    <mergeCell ref="K49:O49"/>
    <mergeCell ref="P49:Q49"/>
    <mergeCell ref="AJ47:AK47"/>
    <mergeCell ref="X47:Y47"/>
    <mergeCell ref="Z47:AA47"/>
    <mergeCell ref="AB47:AC47"/>
    <mergeCell ref="AD47:AE47"/>
    <mergeCell ref="AF47:AG47"/>
    <mergeCell ref="AH47:AI47"/>
    <mergeCell ref="AH44:AI44"/>
    <mergeCell ref="AB42:AC42"/>
    <mergeCell ref="Z43:AA43"/>
    <mergeCell ref="AB43:AC43"/>
    <mergeCell ref="AD43:AE43"/>
    <mergeCell ref="AF43:AG43"/>
    <mergeCell ref="AB48:AC48"/>
    <mergeCell ref="B47:C47"/>
    <mergeCell ref="D47:E47"/>
    <mergeCell ref="F47:G47"/>
    <mergeCell ref="I47:O47"/>
    <mergeCell ref="P47:Q47"/>
    <mergeCell ref="R47:W47"/>
    <mergeCell ref="B46:C46"/>
    <mergeCell ref="D46:E46"/>
    <mergeCell ref="F46:G46"/>
    <mergeCell ref="I46:O46"/>
    <mergeCell ref="P46:Q46"/>
    <mergeCell ref="R46:W46"/>
    <mergeCell ref="X44:Y44"/>
    <mergeCell ref="B48:C48"/>
    <mergeCell ref="D48:E48"/>
    <mergeCell ref="F48:G48"/>
    <mergeCell ref="I48:O48"/>
    <mergeCell ref="P48:Q48"/>
    <mergeCell ref="R48:W48"/>
    <mergeCell ref="X48:Y48"/>
    <mergeCell ref="Z48:AA48"/>
    <mergeCell ref="B45:C45"/>
    <mergeCell ref="D45:E45"/>
    <mergeCell ref="F45:G45"/>
    <mergeCell ref="I45:O45"/>
    <mergeCell ref="P45:Q45"/>
    <mergeCell ref="R45:W45"/>
    <mergeCell ref="AH46:AI46"/>
    <mergeCell ref="AJ45:AK45"/>
    <mergeCell ref="X45:Y45"/>
    <mergeCell ref="Z45:AA45"/>
    <mergeCell ref="AB45:AC45"/>
    <mergeCell ref="AD45:AE45"/>
    <mergeCell ref="AF45:AG45"/>
    <mergeCell ref="AH45:AI45"/>
    <mergeCell ref="AJ46:AK46"/>
    <mergeCell ref="X46:Y46"/>
    <mergeCell ref="Z46:AA46"/>
    <mergeCell ref="AB46:AC46"/>
    <mergeCell ref="AD46:AE46"/>
    <mergeCell ref="AF46:AG46"/>
    <mergeCell ref="B42:C42"/>
    <mergeCell ref="D42:E42"/>
    <mergeCell ref="F42:G42"/>
    <mergeCell ref="I42:O42"/>
    <mergeCell ref="P42:Q42"/>
    <mergeCell ref="R42:W42"/>
    <mergeCell ref="X42:Y42"/>
    <mergeCell ref="Z42:AA42"/>
    <mergeCell ref="AJ44:AK44"/>
    <mergeCell ref="B43:C43"/>
    <mergeCell ref="D43:E43"/>
    <mergeCell ref="F43:G43"/>
    <mergeCell ref="I43:O43"/>
    <mergeCell ref="P43:Q43"/>
    <mergeCell ref="R43:W43"/>
    <mergeCell ref="Z44:AA44"/>
    <mergeCell ref="AB44:AC44"/>
    <mergeCell ref="B44:C44"/>
    <mergeCell ref="D44:E44"/>
    <mergeCell ref="F44:G44"/>
    <mergeCell ref="I44:O44"/>
    <mergeCell ref="P44:Q44"/>
    <mergeCell ref="R44:W44"/>
    <mergeCell ref="X43:Y43"/>
    <mergeCell ref="AD44:AE44"/>
    <mergeCell ref="AF44:AG44"/>
    <mergeCell ref="AH40:AI40"/>
    <mergeCell ref="AD42:AE42"/>
    <mergeCell ref="AF42:AG42"/>
    <mergeCell ref="AH42:AI42"/>
    <mergeCell ref="AJ42:AK42"/>
    <mergeCell ref="AF41:AG41"/>
    <mergeCell ref="AH41:AI41"/>
    <mergeCell ref="AJ41:AK41"/>
    <mergeCell ref="AJ43:AK43"/>
    <mergeCell ref="AH43:AI43"/>
    <mergeCell ref="B41:C41"/>
    <mergeCell ref="D41:E41"/>
    <mergeCell ref="F41:G41"/>
    <mergeCell ref="P41:Q41"/>
    <mergeCell ref="R41:W41"/>
    <mergeCell ref="X41:Y41"/>
    <mergeCell ref="Z41:AA41"/>
    <mergeCell ref="AB41:AC41"/>
    <mergeCell ref="AD41:AE41"/>
    <mergeCell ref="I41:O41"/>
    <mergeCell ref="AB39:AC39"/>
    <mergeCell ref="AD39:AE39"/>
    <mergeCell ref="AF39:AG39"/>
    <mergeCell ref="AH39:AI39"/>
    <mergeCell ref="AJ39:AK39"/>
    <mergeCell ref="B40:C40"/>
    <mergeCell ref="D40:E40"/>
    <mergeCell ref="F40:G40"/>
    <mergeCell ref="P40:Q40"/>
    <mergeCell ref="R40:W40"/>
    <mergeCell ref="B39:C39"/>
    <mergeCell ref="D39:E39"/>
    <mergeCell ref="F39:G39"/>
    <mergeCell ref="I39:O39"/>
    <mergeCell ref="P39:Q39"/>
    <mergeCell ref="R39:W39"/>
    <mergeCell ref="X39:Y39"/>
    <mergeCell ref="Z39:AA39"/>
    <mergeCell ref="AJ40:AK40"/>
    <mergeCell ref="X40:Y40"/>
    <mergeCell ref="Z40:AA40"/>
    <mergeCell ref="AB40:AC40"/>
    <mergeCell ref="AD40:AE40"/>
    <mergeCell ref="AF40:AG40"/>
    <mergeCell ref="R38:W38"/>
    <mergeCell ref="X38:Y38"/>
    <mergeCell ref="Z38:AA38"/>
    <mergeCell ref="AB37:AC37"/>
    <mergeCell ref="AD37:AE37"/>
    <mergeCell ref="AF37:AG37"/>
    <mergeCell ref="AH37:AI37"/>
    <mergeCell ref="AJ37:AK37"/>
    <mergeCell ref="B38:C38"/>
    <mergeCell ref="D38:E38"/>
    <mergeCell ref="F38:G38"/>
    <mergeCell ref="I38:O38"/>
    <mergeCell ref="P38:Q38"/>
    <mergeCell ref="AH38:AI38"/>
    <mergeCell ref="AJ38:AK38"/>
    <mergeCell ref="AB38:AC38"/>
    <mergeCell ref="AD38:AE38"/>
    <mergeCell ref="AF38:AG38"/>
    <mergeCell ref="B37:C37"/>
    <mergeCell ref="D37:E37"/>
    <mergeCell ref="F37:G37"/>
    <mergeCell ref="I37:O37"/>
    <mergeCell ref="P37:Q37"/>
    <mergeCell ref="R37:W37"/>
    <mergeCell ref="X37:Y37"/>
    <mergeCell ref="Z37:AA37"/>
    <mergeCell ref="R36:W36"/>
    <mergeCell ref="X36:Y36"/>
    <mergeCell ref="Z36:AA36"/>
    <mergeCell ref="AB35:AC35"/>
    <mergeCell ref="AD35:AE35"/>
    <mergeCell ref="AF35:AG35"/>
    <mergeCell ref="AH35:AI35"/>
    <mergeCell ref="AJ35:AK35"/>
    <mergeCell ref="B36:C36"/>
    <mergeCell ref="D36:E36"/>
    <mergeCell ref="F36:G36"/>
    <mergeCell ref="I36:O36"/>
    <mergeCell ref="P36:Q36"/>
    <mergeCell ref="AH36:AI36"/>
    <mergeCell ref="AJ36:AK36"/>
    <mergeCell ref="AB36:AC36"/>
    <mergeCell ref="AD36:AE36"/>
    <mergeCell ref="AF36:AG36"/>
    <mergeCell ref="B35:C35"/>
    <mergeCell ref="D35:E35"/>
    <mergeCell ref="F35:G35"/>
    <mergeCell ref="I35:O35"/>
    <mergeCell ref="P35:Q35"/>
    <mergeCell ref="R35:W35"/>
    <mergeCell ref="X35:Y35"/>
    <mergeCell ref="Z35:AA35"/>
    <mergeCell ref="R34:W34"/>
    <mergeCell ref="X34:Y34"/>
    <mergeCell ref="Z34:AA34"/>
    <mergeCell ref="AB33:AC33"/>
    <mergeCell ref="AD33:AE33"/>
    <mergeCell ref="AF33:AG33"/>
    <mergeCell ref="AH33:AI33"/>
    <mergeCell ref="AJ33:AK33"/>
    <mergeCell ref="B34:C34"/>
    <mergeCell ref="D34:E34"/>
    <mergeCell ref="F34:G34"/>
    <mergeCell ref="I34:O34"/>
    <mergeCell ref="P34:Q34"/>
    <mergeCell ref="AH34:AI34"/>
    <mergeCell ref="AJ34:AK34"/>
    <mergeCell ref="AB34:AC34"/>
    <mergeCell ref="AD34:AE34"/>
    <mergeCell ref="AF34:AG34"/>
    <mergeCell ref="B33:C33"/>
    <mergeCell ref="D33:E33"/>
    <mergeCell ref="F33:G33"/>
    <mergeCell ref="I33:O33"/>
    <mergeCell ref="P33:Q33"/>
    <mergeCell ref="R33:W33"/>
    <mergeCell ref="X33:Y33"/>
    <mergeCell ref="Z33:AA33"/>
    <mergeCell ref="R32:W32"/>
    <mergeCell ref="X32:Y32"/>
    <mergeCell ref="Z32:AA32"/>
    <mergeCell ref="AD31:AE31"/>
    <mergeCell ref="AF31:AG31"/>
    <mergeCell ref="AH31:AI31"/>
    <mergeCell ref="AJ31:AK31"/>
    <mergeCell ref="I29:O29"/>
    <mergeCell ref="P29:Q29"/>
    <mergeCell ref="R29:W29"/>
    <mergeCell ref="X29:Y29"/>
    <mergeCell ref="AP31:AS31"/>
    <mergeCell ref="B32:C32"/>
    <mergeCell ref="D32:E32"/>
    <mergeCell ref="F32:G32"/>
    <mergeCell ref="I32:O32"/>
    <mergeCell ref="P32:Q32"/>
    <mergeCell ref="AH32:AI32"/>
    <mergeCell ref="AJ32:AK32"/>
    <mergeCell ref="AB32:AC32"/>
    <mergeCell ref="AD32:AE32"/>
    <mergeCell ref="AF32:AG32"/>
    <mergeCell ref="B31:C31"/>
    <mergeCell ref="D31:E31"/>
    <mergeCell ref="F31:G31"/>
    <mergeCell ref="I31:O31"/>
    <mergeCell ref="P31:Q31"/>
    <mergeCell ref="R31:W31"/>
    <mergeCell ref="X31:Y31"/>
    <mergeCell ref="Z31:AA31"/>
    <mergeCell ref="AB31:AC31"/>
    <mergeCell ref="B30:C30"/>
    <mergeCell ref="D30:E30"/>
    <mergeCell ref="F30:G30"/>
    <mergeCell ref="I30:O30"/>
    <mergeCell ref="P30:Q30"/>
    <mergeCell ref="R30:W30"/>
    <mergeCell ref="AJ30:AK30"/>
    <mergeCell ref="X30:Y30"/>
    <mergeCell ref="Z30:AA30"/>
    <mergeCell ref="AB30:AC30"/>
    <mergeCell ref="AD30:AE30"/>
    <mergeCell ref="AF30:AG30"/>
    <mergeCell ref="AH30:AI30"/>
    <mergeCell ref="Z29:AA29"/>
    <mergeCell ref="AB29:AC29"/>
    <mergeCell ref="AH27:AI27"/>
    <mergeCell ref="AJ27:AK27"/>
    <mergeCell ref="B28:C28"/>
    <mergeCell ref="D28:E28"/>
    <mergeCell ref="F28:G28"/>
    <mergeCell ref="I28:O28"/>
    <mergeCell ref="P28:Q28"/>
    <mergeCell ref="R28:W28"/>
    <mergeCell ref="AJ28:AK28"/>
    <mergeCell ref="X28:Y28"/>
    <mergeCell ref="Z28:AA28"/>
    <mergeCell ref="AB28:AC28"/>
    <mergeCell ref="AD28:AE28"/>
    <mergeCell ref="AF28:AG28"/>
    <mergeCell ref="AH28:AI28"/>
    <mergeCell ref="AD29:AE29"/>
    <mergeCell ref="AF29:AG29"/>
    <mergeCell ref="AH29:AI29"/>
    <mergeCell ref="AJ29:AK29"/>
    <mergeCell ref="B29:C29"/>
    <mergeCell ref="D29:E29"/>
    <mergeCell ref="F29:G29"/>
    <mergeCell ref="B26:C26"/>
    <mergeCell ref="D26:E26"/>
    <mergeCell ref="F26:G26"/>
    <mergeCell ref="I26:O26"/>
    <mergeCell ref="P26:Q26"/>
    <mergeCell ref="R26:W26"/>
    <mergeCell ref="AJ26:AK26"/>
    <mergeCell ref="B27:C27"/>
    <mergeCell ref="D27:E27"/>
    <mergeCell ref="F27:G27"/>
    <mergeCell ref="I27:O27"/>
    <mergeCell ref="P27:Q27"/>
    <mergeCell ref="R27:W27"/>
    <mergeCell ref="X27:Y27"/>
    <mergeCell ref="Z27:AA27"/>
    <mergeCell ref="AB27:AC27"/>
    <mergeCell ref="X26:Y26"/>
    <mergeCell ref="Z26:AA26"/>
    <mergeCell ref="AB26:AC26"/>
    <mergeCell ref="AD26:AE26"/>
    <mergeCell ref="AF26:AG26"/>
    <mergeCell ref="AH26:AI26"/>
    <mergeCell ref="AD27:AE27"/>
    <mergeCell ref="AF27:AG27"/>
    <mergeCell ref="D24:E24"/>
    <mergeCell ref="F24:G24"/>
    <mergeCell ref="I24:O24"/>
    <mergeCell ref="P24:Q24"/>
    <mergeCell ref="R24:W24"/>
    <mergeCell ref="AD25:AE25"/>
    <mergeCell ref="AF25:AG25"/>
    <mergeCell ref="AH25:AI25"/>
    <mergeCell ref="AJ25:AK25"/>
    <mergeCell ref="AL21:AN22"/>
    <mergeCell ref="X22:AA22"/>
    <mergeCell ref="AB22:AE22"/>
    <mergeCell ref="AF22:AG23"/>
    <mergeCell ref="AH22:AI23"/>
    <mergeCell ref="AJ22:AK23"/>
    <mergeCell ref="AD23:AE23"/>
    <mergeCell ref="AJ24:AK24"/>
    <mergeCell ref="B25:C25"/>
    <mergeCell ref="D25:E25"/>
    <mergeCell ref="F25:G25"/>
    <mergeCell ref="I25:O25"/>
    <mergeCell ref="P25:Q25"/>
    <mergeCell ref="R25:W25"/>
    <mergeCell ref="X25:Y25"/>
    <mergeCell ref="Z25:AA25"/>
    <mergeCell ref="AB25:AC25"/>
    <mergeCell ref="X24:Y24"/>
    <mergeCell ref="Z24:AA24"/>
    <mergeCell ref="AB24:AC24"/>
    <mergeCell ref="AD24:AE24"/>
    <mergeCell ref="AF24:AG24"/>
    <mergeCell ref="AH24:AI24"/>
    <mergeCell ref="B24:C24"/>
    <mergeCell ref="AF19:AK19"/>
    <mergeCell ref="AJ20:AK20"/>
    <mergeCell ref="B21:C23"/>
    <mergeCell ref="D21:G22"/>
    <mergeCell ref="H21:H23"/>
    <mergeCell ref="I21:O23"/>
    <mergeCell ref="P21:Q22"/>
    <mergeCell ref="R21:W23"/>
    <mergeCell ref="X21:AE21"/>
    <mergeCell ref="AF21:AK21"/>
    <mergeCell ref="G19:L19"/>
    <mergeCell ref="O19:P19"/>
    <mergeCell ref="Q19:R19"/>
    <mergeCell ref="S19:X19"/>
    <mergeCell ref="AB19:AC19"/>
    <mergeCell ref="AD19:AE19"/>
    <mergeCell ref="D23:E23"/>
    <mergeCell ref="F23:G23"/>
    <mergeCell ref="P23:Q23"/>
    <mergeCell ref="X23:Y23"/>
    <mergeCell ref="Z23:AA23"/>
    <mergeCell ref="AB23:AC23"/>
    <mergeCell ref="AH16:AL16"/>
    <mergeCell ref="C17:F17"/>
    <mergeCell ref="Q17:T17"/>
    <mergeCell ref="U17:X17"/>
    <mergeCell ref="Y17:AB17"/>
    <mergeCell ref="AC17:AG17"/>
    <mergeCell ref="AH17:AL17"/>
    <mergeCell ref="AC15:AG15"/>
    <mergeCell ref="AH15:AL15"/>
    <mergeCell ref="C16:F16"/>
    <mergeCell ref="G16:J16"/>
    <mergeCell ref="K16:M16"/>
    <mergeCell ref="N16:P16"/>
    <mergeCell ref="Q16:T16"/>
    <mergeCell ref="U16:X16"/>
    <mergeCell ref="Y16:AB16"/>
    <mergeCell ref="AC16:AG16"/>
    <mergeCell ref="Y14:AB14"/>
    <mergeCell ref="AC14:AG14"/>
    <mergeCell ref="AH14:AL14"/>
    <mergeCell ref="C15:F15"/>
    <mergeCell ref="G15:J15"/>
    <mergeCell ref="K15:M15"/>
    <mergeCell ref="N15:P15"/>
    <mergeCell ref="Q15:T15"/>
    <mergeCell ref="U15:X15"/>
    <mergeCell ref="Y15:AB15"/>
    <mergeCell ref="C14:F14"/>
    <mergeCell ref="G14:J14"/>
    <mergeCell ref="K14:M14"/>
    <mergeCell ref="N14:P14"/>
    <mergeCell ref="Q14:T14"/>
    <mergeCell ref="U14:X14"/>
    <mergeCell ref="C13:F13"/>
    <mergeCell ref="G13:K13"/>
    <mergeCell ref="L13:O13"/>
    <mergeCell ref="P13:S13"/>
    <mergeCell ref="T13:W13"/>
    <mergeCell ref="X13:AA13"/>
    <mergeCell ref="AB13:AE13"/>
    <mergeCell ref="AF13:AI13"/>
    <mergeCell ref="AJ13:AM13"/>
    <mergeCell ref="B11:I11"/>
    <mergeCell ref="J11:M11"/>
    <mergeCell ref="N11:P12"/>
    <mergeCell ref="Q11:R12"/>
    <mergeCell ref="S11:W11"/>
    <mergeCell ref="X11:AB11"/>
    <mergeCell ref="AC11:AG11"/>
    <mergeCell ref="AH11:AM11"/>
    <mergeCell ref="B12:I12"/>
    <mergeCell ref="AL12:AM12"/>
    <mergeCell ref="J12:M12"/>
    <mergeCell ref="S12:W12"/>
    <mergeCell ref="Y12:Z12"/>
    <mergeCell ref="AC12:AD12"/>
    <mergeCell ref="AE12:AG12"/>
    <mergeCell ref="AI12:AJ12"/>
    <mergeCell ref="AH9:AM9"/>
    <mergeCell ref="B10:I10"/>
    <mergeCell ref="J10:M10"/>
    <mergeCell ref="N10:P10"/>
    <mergeCell ref="Q10:R10"/>
    <mergeCell ref="S10:W10"/>
    <mergeCell ref="X10:AB10"/>
    <mergeCell ref="AC10:AD10"/>
    <mergeCell ref="AE10:AG10"/>
    <mergeCell ref="AH10:AJ10"/>
    <mergeCell ref="B9:I9"/>
    <mergeCell ref="J9:M9"/>
    <mergeCell ref="N9:R9"/>
    <mergeCell ref="S9:W9"/>
    <mergeCell ref="X9:AB9"/>
    <mergeCell ref="AC9:AG9"/>
    <mergeCell ref="AK10:AM10"/>
    <mergeCell ref="C6:AM6"/>
    <mergeCell ref="B8:F8"/>
    <mergeCell ref="G8:I8"/>
    <mergeCell ref="K8:M8"/>
    <mergeCell ref="N8:P8"/>
    <mergeCell ref="Q8:AB8"/>
    <mergeCell ref="AC8:AD8"/>
    <mergeCell ref="AE8:AG8"/>
    <mergeCell ref="AH8:AM8"/>
  </mergeCells>
  <phoneticPr fontId="23" type="noConversion"/>
  <conditionalFormatting sqref="H25:H44">
    <cfRule type="expression" dxfId="73" priority="8">
      <formula>AND($F25&lt;&gt;"",$H25="")</formula>
    </cfRule>
  </conditionalFormatting>
  <conditionalFormatting sqref="H46:H47">
    <cfRule type="expression" dxfId="72" priority="6">
      <formula>AND($F46&lt;&gt;"",$H46="")</formula>
    </cfRule>
  </conditionalFormatting>
  <conditionalFormatting sqref="P25:P44">
    <cfRule type="expression" dxfId="71" priority="48">
      <formula>AND($F25&lt;&gt;"",$P25="")</formula>
    </cfRule>
  </conditionalFormatting>
  <conditionalFormatting sqref="P46:P47">
    <cfRule type="expression" dxfId="70" priority="47">
      <formula>AND($F46&lt;&gt;"",$P46="")</formula>
    </cfRule>
  </conditionalFormatting>
  <conditionalFormatting sqref="P49">
    <cfRule type="expression" dxfId="69" priority="2">
      <formula>AND($F49&lt;&gt;"",$P49="")</formula>
    </cfRule>
  </conditionalFormatting>
  <conditionalFormatting sqref="P24:Q24">
    <cfRule type="expression" dxfId="68" priority="19">
      <formula>AND($F25&lt;&gt;"",$P24="")</formula>
    </cfRule>
  </conditionalFormatting>
  <conditionalFormatting sqref="P49:Q49">
    <cfRule type="cellIs" dxfId="67" priority="1" operator="greaterThan">
      <formula>20</formula>
    </cfRule>
  </conditionalFormatting>
  <conditionalFormatting sqref="X24:Y24">
    <cfRule type="expression" dxfId="66" priority="18">
      <formula>AND($F25&lt;&gt;"",$X24="")</formula>
    </cfRule>
  </conditionalFormatting>
  <conditionalFormatting sqref="X25:Y44">
    <cfRule type="expression" dxfId="65" priority="37">
      <formula>AND($F25&lt;&gt;"",$X25="")</formula>
    </cfRule>
  </conditionalFormatting>
  <conditionalFormatting sqref="X46:Y47">
    <cfRule type="expression" dxfId="64" priority="27">
      <formula>AND($F46&lt;&gt;"",$X46="")</formula>
    </cfRule>
  </conditionalFormatting>
  <conditionalFormatting sqref="Z24:AA24">
    <cfRule type="expression" dxfId="63" priority="17">
      <formula>AND($F25&lt;&gt;"",$Z24="")</formula>
    </cfRule>
  </conditionalFormatting>
  <conditionalFormatting sqref="Z25:AA44">
    <cfRule type="expression" dxfId="62" priority="36">
      <formula>AND($F25&lt;&gt;"",$Z25="")</formula>
    </cfRule>
  </conditionalFormatting>
  <conditionalFormatting sqref="Z46:AA47">
    <cfRule type="expression" dxfId="61" priority="26">
      <formula>AND($F46&lt;&gt;"",$Z46="")</formula>
    </cfRule>
  </conditionalFormatting>
  <conditionalFormatting sqref="AB25:AB44">
    <cfRule type="expression" dxfId="60" priority="35">
      <formula>AND($F25&lt;&gt;"",$AB25="")</formula>
    </cfRule>
  </conditionalFormatting>
  <conditionalFormatting sqref="AB46:AB47">
    <cfRule type="expression" dxfId="59" priority="25">
      <formula>AND($F46&lt;&gt;"",$AB46="")</formula>
    </cfRule>
  </conditionalFormatting>
  <conditionalFormatting sqref="AB24:AC24">
    <cfRule type="expression" dxfId="58" priority="16">
      <formula>AND($F25&lt;&gt;"",$AB24="")</formula>
    </cfRule>
  </conditionalFormatting>
  <conditionalFormatting sqref="AD24:AE24">
    <cfRule type="expression" dxfId="57" priority="15">
      <formula>AND($F25&lt;&gt;"",$AD24="")</formula>
    </cfRule>
  </conditionalFormatting>
  <conditionalFormatting sqref="AD25:AE44">
    <cfRule type="expression" dxfId="56" priority="34">
      <formula>AND($F25&lt;&gt;"",$AD25="")</formula>
    </cfRule>
  </conditionalFormatting>
  <conditionalFormatting sqref="AD46:AE47">
    <cfRule type="expression" dxfId="55" priority="24">
      <formula>AND($F46&lt;&gt;"",$AD46="")</formula>
    </cfRule>
  </conditionalFormatting>
  <conditionalFormatting sqref="AF24:AG24">
    <cfRule type="expression" dxfId="54" priority="14">
      <formula>AND($F25&lt;&gt;"",$AF24="")</formula>
    </cfRule>
  </conditionalFormatting>
  <conditionalFormatting sqref="AF25:AG44">
    <cfRule type="expression" dxfId="53" priority="33">
      <formula>AND($F25&lt;&gt;"",$AF25="")</formula>
    </cfRule>
  </conditionalFormatting>
  <conditionalFormatting sqref="AF46:AG47">
    <cfRule type="expression" dxfId="52" priority="23">
      <formula>AND($F46&lt;&gt;"",$AF46="")</formula>
    </cfRule>
  </conditionalFormatting>
  <conditionalFormatting sqref="AH24:AI40">
    <cfRule type="expression" dxfId="51" priority="13">
      <formula>AND($F25&lt;&gt;"",$AH24="")</formula>
    </cfRule>
  </conditionalFormatting>
  <conditionalFormatting sqref="AH41:AI44">
    <cfRule type="expression" dxfId="50" priority="32">
      <formula>AND($F41&lt;&gt;"",$AH41="")</formula>
    </cfRule>
  </conditionalFormatting>
  <conditionalFormatting sqref="AH46:AI47">
    <cfRule type="expression" dxfId="49" priority="5">
      <formula>AND($F47&lt;&gt;"",$AH46="")</formula>
    </cfRule>
  </conditionalFormatting>
  <conditionalFormatting sqref="AJ24:AK41">
    <cfRule type="expression" dxfId="48" priority="12">
      <formula>AND($F25&lt;&gt;"",$AJ24="")</formula>
    </cfRule>
  </conditionalFormatting>
  <conditionalFormatting sqref="AJ41:AK44">
    <cfRule type="expression" dxfId="47" priority="31">
      <formula>AND($F41&lt;&gt;"",$AJ41="")</formula>
    </cfRule>
  </conditionalFormatting>
  <conditionalFormatting sqref="AJ46:AK47">
    <cfRule type="expression" dxfId="46" priority="4">
      <formula>AND($F47&lt;&gt;"",$AJ46="")</formula>
    </cfRule>
  </conditionalFormatting>
  <conditionalFormatting sqref="AL24">
    <cfRule type="expression" dxfId="45" priority="11">
      <formula>AND($F25&lt;&gt;"",$AL24="")</formula>
    </cfRule>
  </conditionalFormatting>
  <conditionalFormatting sqref="AL25:AL44">
    <cfRule type="expression" dxfId="44" priority="30">
      <formula>AND($F25&lt;&gt;"",$AL25="")</formula>
    </cfRule>
  </conditionalFormatting>
  <conditionalFormatting sqref="AL46:AL47">
    <cfRule type="expression" dxfId="43" priority="22">
      <formula>AND($F46&lt;&gt;"",$AL46="")</formula>
    </cfRule>
  </conditionalFormatting>
  <conditionalFormatting sqref="AM24">
    <cfRule type="expression" dxfId="42" priority="10">
      <formula>AND($F25&lt;&gt;"",$AM24="")</formula>
    </cfRule>
  </conditionalFormatting>
  <conditionalFormatting sqref="AM25:AM44">
    <cfRule type="expression" dxfId="41" priority="29">
      <formula>AND($F25&lt;&gt;"",$AM25="")</formula>
    </cfRule>
  </conditionalFormatting>
  <conditionalFormatting sqref="AM46:AM47">
    <cfRule type="expression" dxfId="40" priority="21">
      <formula>AND($F46&lt;&gt;"",$AM46="")</formula>
    </cfRule>
  </conditionalFormatting>
  <conditionalFormatting sqref="AN24">
    <cfRule type="expression" dxfId="39" priority="9">
      <formula>AND($F25&lt;&gt;"",$AN24="")</formula>
    </cfRule>
  </conditionalFormatting>
  <conditionalFormatting sqref="AN25:AN44">
    <cfRule type="expression" dxfId="38" priority="28">
      <formula>AND($F25&lt;&gt;"",$AN25="")</formula>
    </cfRule>
  </conditionalFormatting>
  <conditionalFormatting sqref="AN46:AN47">
    <cfRule type="expression" dxfId="37" priority="20">
      <formula>AND($F46&lt;&gt;"",$AN46="")</formula>
    </cfRule>
  </conditionalFormatting>
  <dataValidations count="4">
    <dataValidation type="list" allowBlank="1" showInputMessage="1" showErrorMessage="1" error="Select product type from drop down list only" sqref="C15:AL15 H46:H47 H25:H44" xr:uid="{00000000-0002-0000-0100-000000000000}">
      <formula1>$AP$33:$AP$35</formula1>
    </dataValidation>
    <dataValidation allowBlank="1" showInputMessage="1" showErrorMessage="1" error="Select product type from drop down list only" sqref="AD19 Q19" xr:uid="{00000000-0002-0000-0100-000001000000}"/>
    <dataValidation type="list" allowBlank="1" showInputMessage="1" showErrorMessage="1" sqref="AP33:AP35 AP37:AP44" xr:uid="{00000000-0002-0000-0100-000002000000}">
      <formula1>$AP$31:$AP$44</formula1>
    </dataValidation>
    <dataValidation type="list" allowBlank="1" showInputMessage="1" showErrorMessage="1" error="Select product type from drop down list only" sqref="H45" xr:uid="{00000000-0002-0000-0100-000003000000}">
      <formula1>$AP$32:$AP$44</formula1>
    </dataValidation>
  </dataValidations>
  <printOptions horizontalCentered="1" verticalCentered="1"/>
  <pageMargins left="0" right="0" top="0" bottom="0.59055118110236227" header="0" footer="0"/>
  <pageSetup paperSize="9" scale="74" orientation="landscape" r:id="rId1"/>
  <rowBreaks count="1" manualBreakCount="1">
    <brk id="49" max="16383" man="1"/>
  </rowBreaks>
  <colBreaks count="1" manualBreakCount="1">
    <brk id="4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79"/>
  <sheetViews>
    <sheetView topLeftCell="A36" zoomScale="85" zoomScaleNormal="85" workbookViewId="0">
      <selection activeCell="A60" sqref="A60"/>
    </sheetView>
  </sheetViews>
  <sheetFormatPr defaultRowHeight="12.75"/>
  <cols>
    <col min="1" max="1" width="188.140625" customWidth="1"/>
    <col min="2" max="2" width="183.42578125" customWidth="1"/>
  </cols>
  <sheetData>
    <row r="2" spans="1:1">
      <c r="A2" s="1" t="s">
        <v>99</v>
      </c>
    </row>
    <row r="3" spans="1:1" hidden="1"/>
    <row r="4" spans="1:1" hidden="1"/>
    <row r="5" spans="1:1" hidden="1"/>
    <row r="6" spans="1:1" hidden="1">
      <c r="A6" s="60"/>
    </row>
    <row r="7" spans="1:1" ht="7.5" hidden="1" customHeight="1">
      <c r="A7" s="60"/>
    </row>
    <row r="8" spans="1:1" hidden="1">
      <c r="A8" s="61"/>
    </row>
    <row r="9" spans="1:1" hidden="1">
      <c r="A9" s="60"/>
    </row>
    <row r="10" spans="1:1" hidden="1">
      <c r="A10" s="60"/>
    </row>
    <row r="11" spans="1:1" hidden="1">
      <c r="A11" s="60"/>
    </row>
    <row r="12" spans="1:1" ht="10.5" hidden="1" customHeight="1">
      <c r="A12" s="60"/>
    </row>
    <row r="13" spans="1:1" hidden="1">
      <c r="A13" s="61"/>
    </row>
    <row r="14" spans="1:1" hidden="1">
      <c r="A14" s="60"/>
    </row>
    <row r="15" spans="1:1" hidden="1">
      <c r="A15" s="61"/>
    </row>
    <row r="16" spans="1:1" ht="4.5" hidden="1" customHeight="1">
      <c r="A16" s="62"/>
    </row>
    <row r="17" spans="1:2" ht="221.25" hidden="1" customHeight="1">
      <c r="A17" s="62"/>
    </row>
    <row r="18" spans="1:2" ht="36" customHeight="1">
      <c r="A18" s="63" t="s">
        <v>100</v>
      </c>
    </row>
    <row r="19" spans="1:2">
      <c r="A19" s="62" t="s">
        <v>71</v>
      </c>
    </row>
    <row r="20" spans="1:2" ht="4.5" customHeight="1">
      <c r="A20" s="62"/>
    </row>
    <row r="21" spans="1:2" ht="4.5" customHeight="1">
      <c r="A21" s="62"/>
    </row>
    <row r="22" spans="1:2" ht="4.5" customHeight="1">
      <c r="A22" s="62"/>
    </row>
    <row r="23" spans="1:2">
      <c r="A23" s="62" t="s">
        <v>101</v>
      </c>
    </row>
    <row r="24" spans="1:2" ht="2.25" customHeight="1">
      <c r="A24" s="62"/>
    </row>
    <row r="25" spans="1:2" ht="16.5">
      <c r="A25" s="62" t="s">
        <v>72</v>
      </c>
      <c r="B25" s="45"/>
    </row>
    <row r="26" spans="1:2" ht="6" customHeight="1">
      <c r="A26" s="62"/>
    </row>
    <row r="27" spans="1:2">
      <c r="A27" s="62" t="s">
        <v>73</v>
      </c>
    </row>
    <row r="28" spans="1:2" ht="1.5" customHeight="1">
      <c r="A28" s="62"/>
    </row>
    <row r="29" spans="1:2" ht="1.5" customHeight="1">
      <c r="A29" s="61"/>
    </row>
    <row r="30" spans="1:2" ht="1.5" customHeight="1">
      <c r="A30" s="61"/>
    </row>
    <row r="31" spans="1:2">
      <c r="A31" s="64" t="s">
        <v>74</v>
      </c>
    </row>
    <row r="32" spans="1:2" ht="6.75" customHeight="1">
      <c r="A32" s="61"/>
    </row>
    <row r="33" spans="1:1" ht="6.75" customHeight="1">
      <c r="A33" s="61"/>
    </row>
    <row r="34" spans="1:1" ht="6.75" customHeight="1">
      <c r="A34" s="61"/>
    </row>
    <row r="35" spans="1:1">
      <c r="A35" s="61" t="s">
        <v>71</v>
      </c>
    </row>
    <row r="36" spans="1:1" ht="4.5" customHeight="1">
      <c r="A36" s="61"/>
    </row>
    <row r="37" spans="1:1" ht="4.5" customHeight="1">
      <c r="A37" s="61"/>
    </row>
    <row r="38" spans="1:1" ht="4.5" customHeight="1">
      <c r="A38" s="61"/>
    </row>
    <row r="39" spans="1:1">
      <c r="A39" s="61" t="s">
        <v>101</v>
      </c>
    </row>
    <row r="40" spans="1:1" ht="3.75" customHeight="1">
      <c r="A40" s="61"/>
    </row>
    <row r="41" spans="1:1">
      <c r="A41" s="61" t="s">
        <v>72</v>
      </c>
    </row>
    <row r="42" spans="1:1" ht="3.75" customHeight="1">
      <c r="A42" s="61"/>
    </row>
    <row r="43" spans="1:1">
      <c r="A43" s="61" t="s">
        <v>73</v>
      </c>
    </row>
    <row r="44" spans="1:1" ht="3.75" customHeight="1">
      <c r="A44" s="61"/>
    </row>
    <row r="45" spans="1:1" ht="3.75" customHeight="1">
      <c r="A45" s="61"/>
    </row>
    <row r="46" spans="1:1" ht="3.75" customHeight="1">
      <c r="A46" s="61"/>
    </row>
    <row r="47" spans="1:1">
      <c r="A47" s="61" t="s">
        <v>74</v>
      </c>
    </row>
    <row r="48" spans="1:1">
      <c r="A48" s="61"/>
    </row>
    <row r="49" spans="1:6">
      <c r="A49" s="61" t="s">
        <v>86</v>
      </c>
    </row>
    <row r="50" spans="1:6">
      <c r="A50" s="61" t="s">
        <v>102</v>
      </c>
    </row>
    <row r="51" spans="1:6">
      <c r="A51" s="61" t="s">
        <v>75</v>
      </c>
    </row>
    <row r="52" spans="1:6">
      <c r="A52" s="61" t="s">
        <v>76</v>
      </c>
    </row>
    <row r="53" spans="1:6">
      <c r="A53" s="61" t="s">
        <v>77</v>
      </c>
    </row>
    <row r="54" spans="1:6">
      <c r="A54" s="61" t="s">
        <v>111</v>
      </c>
    </row>
    <row r="55" spans="1:6">
      <c r="A55" s="61" t="s">
        <v>103</v>
      </c>
    </row>
    <row r="56" spans="1:6">
      <c r="A56" s="61" t="s">
        <v>104</v>
      </c>
    </row>
    <row r="57" spans="1:6">
      <c r="A57" s="61" t="s">
        <v>87</v>
      </c>
    </row>
    <row r="58" spans="1:6">
      <c r="A58" s="61" t="s">
        <v>105</v>
      </c>
      <c r="F58" s="1"/>
    </row>
    <row r="59" spans="1:6" ht="18" customHeight="1">
      <c r="A59" s="61" t="s">
        <v>98</v>
      </c>
    </row>
    <row r="60" spans="1:6">
      <c r="A60" s="61" t="s">
        <v>106</v>
      </c>
    </row>
    <row r="61" spans="1:6">
      <c r="A61" s="65"/>
    </row>
    <row r="62" spans="1:6">
      <c r="A62" s="65"/>
    </row>
    <row r="63" spans="1:6">
      <c r="A63" s="65" t="s">
        <v>107</v>
      </c>
    </row>
    <row r="64" spans="1:6">
      <c r="A64" s="65"/>
    </row>
    <row r="65" spans="1:6" ht="328.5" customHeight="1">
      <c r="A65" s="65"/>
    </row>
    <row r="66" spans="1:6" ht="12.75" customHeight="1">
      <c r="F66" s="1"/>
    </row>
    <row r="67" spans="1:6" ht="12.75" customHeight="1">
      <c r="A67" s="1" t="s">
        <v>78</v>
      </c>
    </row>
    <row r="69" spans="1:6" ht="12.75" customHeight="1">
      <c r="A69" t="s">
        <v>79</v>
      </c>
    </row>
    <row r="71" spans="1:6" ht="12.75" customHeight="1">
      <c r="A71" t="s">
        <v>80</v>
      </c>
    </row>
    <row r="72" spans="1:6" ht="12.75" customHeight="1">
      <c r="A72" t="s">
        <v>81</v>
      </c>
    </row>
    <row r="74" spans="1:6" ht="12.75" customHeight="1">
      <c r="A74" s="46" t="s">
        <v>82</v>
      </c>
    </row>
    <row r="76" spans="1:6" ht="12.75" customHeight="1">
      <c r="A76" t="s">
        <v>84</v>
      </c>
    </row>
    <row r="77" spans="1:6" ht="12.75" customHeight="1">
      <c r="A77" t="s">
        <v>85</v>
      </c>
    </row>
    <row r="79" spans="1:6" ht="12.75" customHeight="1">
      <c r="A79" t="s">
        <v>83</v>
      </c>
    </row>
  </sheetData>
  <pageMargins left="0" right="0" top="0" bottom="0" header="0" footer="0"/>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V82"/>
  <sheetViews>
    <sheetView zoomScale="85" zoomScaleNormal="85" workbookViewId="0"/>
  </sheetViews>
  <sheetFormatPr defaultRowHeight="12.75"/>
  <cols>
    <col min="1" max="1" width="1.140625" customWidth="1"/>
    <col min="2" max="5" width="3.7109375" customWidth="1"/>
    <col min="6" max="6" width="6.28515625" customWidth="1"/>
    <col min="7" max="7" width="2.42578125" customWidth="1"/>
    <col min="8" max="8" width="7.42578125" customWidth="1"/>
    <col min="9" max="9" width="3.7109375" customWidth="1"/>
    <col min="10" max="10" width="6.5703125" customWidth="1"/>
    <col min="11" max="12" width="5.7109375" customWidth="1"/>
    <col min="13" max="13" width="7.140625" customWidth="1"/>
    <col min="14" max="15" width="5.7109375" customWidth="1"/>
    <col min="16" max="16" width="8" customWidth="1"/>
    <col min="17" max="18" width="5.7109375" customWidth="1"/>
    <col min="19" max="19" width="3.7109375" customWidth="1"/>
    <col min="20" max="20" width="4.7109375" customWidth="1"/>
    <col min="21" max="22" width="3.7109375" customWidth="1"/>
    <col min="23" max="23" width="7.140625" customWidth="1"/>
    <col min="24" max="29" width="4.7109375" customWidth="1"/>
    <col min="30" max="31" width="3.7109375" customWidth="1"/>
    <col min="32" max="32" width="4.7109375" customWidth="1"/>
    <col min="33" max="37" width="3.7109375" customWidth="1"/>
    <col min="38" max="38" width="4.42578125" customWidth="1"/>
    <col min="39" max="39" width="4.5703125" customWidth="1"/>
    <col min="40" max="40" width="4.7109375" customWidth="1"/>
    <col min="41" max="44" width="3.7109375" customWidth="1"/>
    <col min="45" max="45" width="5.85546875" customWidth="1"/>
  </cols>
  <sheetData>
    <row r="2" spans="2:40" ht="20.25">
      <c r="H2" s="226" t="s">
        <v>109</v>
      </c>
      <c r="I2" s="226"/>
      <c r="J2" s="226"/>
      <c r="K2" s="226"/>
      <c r="L2" s="226"/>
      <c r="M2" s="226"/>
      <c r="N2" s="226"/>
      <c r="O2" s="226"/>
      <c r="P2" s="226"/>
      <c r="Q2" s="226"/>
      <c r="R2" s="226"/>
      <c r="S2" s="226"/>
      <c r="T2" s="226"/>
      <c r="U2" s="226"/>
      <c r="V2" s="226"/>
      <c r="W2" s="226"/>
      <c r="X2" s="226"/>
      <c r="Y2" s="226"/>
      <c r="Z2" s="226"/>
      <c r="AA2" s="226"/>
      <c r="AB2" s="226"/>
      <c r="AC2" s="226"/>
      <c r="AD2" s="226"/>
      <c r="AE2" s="226"/>
    </row>
    <row r="3" spans="2:40" ht="12" customHeight="1">
      <c r="H3" s="66"/>
      <c r="I3" s="66"/>
      <c r="J3" s="66"/>
      <c r="K3" s="66"/>
      <c r="L3" s="66"/>
      <c r="M3" s="66"/>
      <c r="N3" s="66"/>
      <c r="O3" s="66"/>
      <c r="P3" s="66"/>
      <c r="Q3" s="66"/>
      <c r="R3" s="66"/>
      <c r="S3" s="66"/>
      <c r="T3" s="66"/>
      <c r="U3" s="66"/>
      <c r="V3" s="66"/>
      <c r="W3" s="66"/>
      <c r="X3" s="66"/>
      <c r="Y3" s="66"/>
      <c r="Z3" s="66"/>
      <c r="AA3" s="66"/>
      <c r="AB3" s="66"/>
      <c r="AC3" s="66"/>
      <c r="AD3" s="66"/>
      <c r="AE3" s="66"/>
    </row>
    <row r="4" spans="2:40" s="1" customFormat="1" ht="25.5" customHeight="1">
      <c r="C4"/>
      <c r="D4"/>
      <c r="E4"/>
      <c r="F4"/>
      <c r="G4"/>
      <c r="H4" s="67"/>
      <c r="I4" s="226" t="s">
        <v>110</v>
      </c>
      <c r="J4" s="226"/>
      <c r="K4" s="226"/>
      <c r="L4" s="226"/>
      <c r="M4" s="226"/>
      <c r="N4" s="226"/>
      <c r="O4" s="226"/>
      <c r="P4" s="226"/>
      <c r="Q4" s="226"/>
      <c r="R4" s="226"/>
      <c r="S4" s="226"/>
      <c r="T4" s="226"/>
      <c r="U4" s="226"/>
      <c r="V4" s="226"/>
      <c r="W4" s="226"/>
      <c r="X4" s="226"/>
      <c r="Y4" s="226"/>
      <c r="Z4" s="226"/>
      <c r="AA4" s="226"/>
      <c r="AB4" s="226"/>
      <c r="AC4" s="226"/>
      <c r="AD4" s="67"/>
      <c r="AE4" s="67"/>
      <c r="AF4"/>
      <c r="AG4"/>
      <c r="AH4"/>
      <c r="AI4"/>
      <c r="AJ4"/>
      <c r="AK4"/>
      <c r="AL4"/>
      <c r="AM4"/>
      <c r="AN4"/>
    </row>
    <row r="5" spans="2:40" s="1" customFormat="1" ht="12" customHeight="1">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row>
    <row r="6" spans="2:40">
      <c r="C6" s="68" t="s">
        <v>70</v>
      </c>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row>
    <row r="7" spans="2:40" ht="12.75" customHeight="1" thickBot="1"/>
    <row r="8" spans="2:40" s="3" customFormat="1" ht="24" customHeight="1">
      <c r="B8" s="69" t="s">
        <v>0</v>
      </c>
      <c r="C8" s="70"/>
      <c r="D8" s="70"/>
      <c r="E8" s="70"/>
      <c r="F8" s="70"/>
      <c r="G8" s="71">
        <v>1</v>
      </c>
      <c r="H8" s="71"/>
      <c r="I8" s="71"/>
      <c r="J8" s="17" t="s">
        <v>1</v>
      </c>
      <c r="K8" s="72"/>
      <c r="L8" s="72"/>
      <c r="M8" s="72"/>
      <c r="N8" s="73" t="s">
        <v>66</v>
      </c>
      <c r="O8" s="70"/>
      <c r="P8" s="70"/>
      <c r="Q8" s="71"/>
      <c r="R8" s="71"/>
      <c r="S8" s="71"/>
      <c r="T8" s="71"/>
      <c r="U8" s="71"/>
      <c r="V8" s="71"/>
      <c r="W8" s="71"/>
      <c r="X8" s="71"/>
      <c r="Y8" s="71"/>
      <c r="Z8" s="71"/>
      <c r="AA8" s="71"/>
      <c r="AB8" s="71"/>
      <c r="AC8" s="74" t="s">
        <v>67</v>
      </c>
      <c r="AD8" s="74"/>
      <c r="AE8" s="71"/>
      <c r="AF8" s="71"/>
      <c r="AG8" s="71"/>
      <c r="AH8" s="75" t="s">
        <v>97</v>
      </c>
      <c r="AI8" s="75"/>
      <c r="AJ8" s="75"/>
      <c r="AK8" s="75"/>
      <c r="AL8" s="75"/>
      <c r="AM8" s="76"/>
      <c r="AN8" s="2"/>
    </row>
    <row r="9" spans="2:40" s="3" customFormat="1" ht="21.75" customHeight="1">
      <c r="B9" s="87" t="s">
        <v>88</v>
      </c>
      <c r="C9" s="88"/>
      <c r="D9" s="88"/>
      <c r="E9" s="88"/>
      <c r="F9" s="88"/>
      <c r="G9" s="88"/>
      <c r="H9" s="88"/>
      <c r="I9" s="88"/>
      <c r="J9" s="89" t="s">
        <v>89</v>
      </c>
      <c r="K9" s="89"/>
      <c r="L9" s="89"/>
      <c r="M9" s="89"/>
      <c r="N9" s="90" t="s">
        <v>2</v>
      </c>
      <c r="O9" s="90"/>
      <c r="P9" s="90"/>
      <c r="Q9" s="90"/>
      <c r="R9" s="90"/>
      <c r="S9" s="91" t="s">
        <v>3</v>
      </c>
      <c r="T9" s="91"/>
      <c r="U9" s="91"/>
      <c r="V9" s="91"/>
      <c r="W9" s="91"/>
      <c r="X9" s="91" t="s">
        <v>4</v>
      </c>
      <c r="Y9" s="91"/>
      <c r="Z9" s="91"/>
      <c r="AA9" s="91"/>
      <c r="AB9" s="91"/>
      <c r="AC9" s="77" t="s">
        <v>5</v>
      </c>
      <c r="AD9" s="78"/>
      <c r="AE9" s="78"/>
      <c r="AF9" s="78"/>
      <c r="AG9" s="92"/>
      <c r="AH9" s="77" t="s">
        <v>6</v>
      </c>
      <c r="AI9" s="78"/>
      <c r="AJ9" s="78"/>
      <c r="AK9" s="78"/>
      <c r="AL9" s="78"/>
      <c r="AM9" s="79"/>
      <c r="AN9" s="2"/>
    </row>
    <row r="10" spans="2:40" s="5" customFormat="1" ht="18.75" customHeight="1">
      <c r="B10" s="80" t="s">
        <v>7</v>
      </c>
      <c r="C10" s="81"/>
      <c r="D10" s="81"/>
      <c r="E10" s="81"/>
      <c r="F10" s="81"/>
      <c r="G10" s="81"/>
      <c r="H10" s="81"/>
      <c r="I10" s="81"/>
      <c r="J10" s="81" t="s">
        <v>90</v>
      </c>
      <c r="K10" s="81"/>
      <c r="L10" s="81"/>
      <c r="M10" s="81"/>
      <c r="N10" s="82">
        <v>1.9</v>
      </c>
      <c r="O10" s="82"/>
      <c r="P10" s="82"/>
      <c r="Q10" s="83" t="s">
        <v>91</v>
      </c>
      <c r="R10" s="83"/>
      <c r="S10" s="84"/>
      <c r="T10" s="84"/>
      <c r="U10" s="84"/>
      <c r="V10" s="84"/>
      <c r="W10" s="84"/>
      <c r="X10" s="85" t="s">
        <v>92</v>
      </c>
      <c r="Y10" s="85"/>
      <c r="Z10" s="85"/>
      <c r="AA10" s="85"/>
      <c r="AB10" s="85"/>
      <c r="AC10" s="86" t="s">
        <v>8</v>
      </c>
      <c r="AD10" s="86"/>
      <c r="AE10" s="82" t="s">
        <v>9</v>
      </c>
      <c r="AF10" s="82"/>
      <c r="AG10" s="82"/>
      <c r="AH10" s="82">
        <v>25.3</v>
      </c>
      <c r="AI10" s="82"/>
      <c r="AJ10" s="82"/>
      <c r="AK10" s="93" t="s">
        <v>10</v>
      </c>
      <c r="AL10" s="93"/>
      <c r="AM10" s="94"/>
      <c r="AN10" s="4"/>
    </row>
    <row r="11" spans="2:40" s="5" customFormat="1" ht="27.6" customHeight="1">
      <c r="B11" s="95" t="s">
        <v>11</v>
      </c>
      <c r="C11" s="89"/>
      <c r="D11" s="89"/>
      <c r="E11" s="89"/>
      <c r="F11" s="89"/>
      <c r="G11" s="89"/>
      <c r="H11" s="89"/>
      <c r="I11" s="89"/>
      <c r="J11" s="89" t="s">
        <v>12</v>
      </c>
      <c r="K11" s="89"/>
      <c r="L11" s="89"/>
      <c r="M11" s="89"/>
      <c r="N11" s="91" t="s">
        <v>13</v>
      </c>
      <c r="O11" s="91"/>
      <c r="P11" s="91"/>
      <c r="Q11" s="85">
        <v>1</v>
      </c>
      <c r="R11" s="85"/>
      <c r="S11" s="90" t="s">
        <v>112</v>
      </c>
      <c r="T11" s="90"/>
      <c r="U11" s="90"/>
      <c r="V11" s="90"/>
      <c r="W11" s="90"/>
      <c r="X11" s="91" t="s">
        <v>14</v>
      </c>
      <c r="Y11" s="91"/>
      <c r="Z11" s="91"/>
      <c r="AA11" s="91"/>
      <c r="AB11" s="91"/>
      <c r="AC11" s="77" t="s">
        <v>15</v>
      </c>
      <c r="AD11" s="78"/>
      <c r="AE11" s="78"/>
      <c r="AF11" s="78"/>
      <c r="AG11" s="92"/>
      <c r="AH11" s="91" t="s">
        <v>16</v>
      </c>
      <c r="AI11" s="91"/>
      <c r="AJ11" s="91"/>
      <c r="AK11" s="91"/>
      <c r="AL11" s="91"/>
      <c r="AM11" s="98"/>
      <c r="AN11" s="4"/>
    </row>
    <row r="12" spans="2:40" s="3" customFormat="1" ht="28.9" customHeight="1" thickBot="1">
      <c r="B12" s="99"/>
      <c r="C12" s="100"/>
      <c r="D12" s="100"/>
      <c r="E12" s="100"/>
      <c r="F12" s="100"/>
      <c r="G12" s="100"/>
      <c r="H12" s="100"/>
      <c r="I12" s="100"/>
      <c r="J12" s="97"/>
      <c r="K12" s="97"/>
      <c r="L12" s="97"/>
      <c r="M12" s="97"/>
      <c r="N12" s="96"/>
      <c r="O12" s="96"/>
      <c r="P12" s="96"/>
      <c r="Q12" s="97"/>
      <c r="R12" s="97"/>
      <c r="S12" s="103" t="s">
        <v>17</v>
      </c>
      <c r="T12" s="103"/>
      <c r="U12" s="103"/>
      <c r="V12" s="103"/>
      <c r="W12" s="103"/>
      <c r="X12" s="18" t="s">
        <v>18</v>
      </c>
      <c r="Y12" s="101"/>
      <c r="Z12" s="101"/>
      <c r="AA12" s="18" t="s">
        <v>19</v>
      </c>
      <c r="AB12" s="49"/>
      <c r="AC12" s="104" t="s">
        <v>20</v>
      </c>
      <c r="AD12" s="104"/>
      <c r="AE12" s="105" t="s">
        <v>21</v>
      </c>
      <c r="AF12" s="105"/>
      <c r="AG12" s="105"/>
      <c r="AH12" s="19" t="s">
        <v>22</v>
      </c>
      <c r="AI12" s="101"/>
      <c r="AJ12" s="101"/>
      <c r="AK12" s="19" t="s">
        <v>19</v>
      </c>
      <c r="AL12" s="101"/>
      <c r="AM12" s="102"/>
      <c r="AN12" s="2"/>
    </row>
    <row r="13" spans="2:40" s="5" customFormat="1" ht="11.1" customHeight="1" thickBot="1">
      <c r="B13" s="4"/>
      <c r="C13" s="106"/>
      <c r="D13" s="106"/>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c r="AJ13" s="106"/>
      <c r="AK13" s="106"/>
      <c r="AL13" s="106"/>
      <c r="AM13" s="106"/>
      <c r="AN13" s="4"/>
    </row>
    <row r="14" spans="2:40" ht="14.1" customHeight="1">
      <c r="B14" s="4"/>
      <c r="C14" s="114" t="s">
        <v>23</v>
      </c>
      <c r="D14" s="115"/>
      <c r="E14" s="115"/>
      <c r="F14" s="116"/>
      <c r="G14" s="108" t="s">
        <v>24</v>
      </c>
      <c r="H14" s="115"/>
      <c r="I14" s="115"/>
      <c r="J14" s="115"/>
      <c r="K14" s="108" t="s">
        <v>25</v>
      </c>
      <c r="L14" s="115"/>
      <c r="M14" s="116"/>
      <c r="N14" s="117" t="s">
        <v>26</v>
      </c>
      <c r="O14" s="118"/>
      <c r="P14" s="119"/>
      <c r="Q14" s="108" t="s">
        <v>27</v>
      </c>
      <c r="R14" s="115"/>
      <c r="S14" s="115"/>
      <c r="T14" s="116"/>
      <c r="U14" s="107" t="s">
        <v>28</v>
      </c>
      <c r="V14" s="107"/>
      <c r="W14" s="107"/>
      <c r="X14" s="107"/>
      <c r="Y14" s="107" t="s">
        <v>29</v>
      </c>
      <c r="Z14" s="107"/>
      <c r="AA14" s="107"/>
      <c r="AB14" s="107"/>
      <c r="AC14" s="107" t="s">
        <v>30</v>
      </c>
      <c r="AD14" s="107"/>
      <c r="AE14" s="107"/>
      <c r="AF14" s="107"/>
      <c r="AG14" s="108"/>
      <c r="AH14" s="107" t="s">
        <v>31</v>
      </c>
      <c r="AI14" s="107"/>
      <c r="AJ14" s="107"/>
      <c r="AK14" s="107"/>
      <c r="AL14" s="109"/>
      <c r="AM14" s="4"/>
    </row>
    <row r="15" spans="2:40" s="5" customFormat="1" ht="21.75" customHeight="1">
      <c r="B15" s="4"/>
      <c r="C15" s="110"/>
      <c r="D15" s="111"/>
      <c r="E15" s="111"/>
      <c r="F15" s="112"/>
      <c r="G15" s="113"/>
      <c r="H15" s="111"/>
      <c r="I15" s="111"/>
      <c r="J15" s="111"/>
      <c r="K15" s="113"/>
      <c r="L15" s="111"/>
      <c r="M15" s="112"/>
      <c r="N15" s="113"/>
      <c r="O15" s="111"/>
      <c r="P15" s="112"/>
      <c r="Q15" s="113"/>
      <c r="R15" s="111"/>
      <c r="S15" s="111"/>
      <c r="T15" s="112"/>
      <c r="U15" s="85"/>
      <c r="V15" s="85"/>
      <c r="W15" s="85"/>
      <c r="X15" s="85"/>
      <c r="Y15" s="85"/>
      <c r="Z15" s="85"/>
      <c r="AA15" s="85"/>
      <c r="AB15" s="85"/>
      <c r="AC15" s="85"/>
      <c r="AD15" s="85"/>
      <c r="AE15" s="85"/>
      <c r="AF15" s="85"/>
      <c r="AG15" s="113"/>
      <c r="AH15" s="85"/>
      <c r="AI15" s="85"/>
      <c r="AJ15" s="85"/>
      <c r="AK15" s="85"/>
      <c r="AL15" s="131"/>
      <c r="AM15" s="4"/>
    </row>
    <row r="16" spans="2:40" s="4" customFormat="1" ht="19.5" customHeight="1">
      <c r="C16" s="132">
        <f>SUMIF(D25:E48,1,F25:G48)</f>
        <v>0</v>
      </c>
      <c r="D16" s="133"/>
      <c r="E16" s="133"/>
      <c r="F16" s="134"/>
      <c r="G16" s="135">
        <f>SUMIF(D25:E48,2,F25:G48)</f>
        <v>0</v>
      </c>
      <c r="H16" s="136"/>
      <c r="I16" s="136"/>
      <c r="J16" s="136"/>
      <c r="K16" s="135">
        <f>SUMIF(D25:E48,3,F25:G48)</f>
        <v>0</v>
      </c>
      <c r="L16" s="136"/>
      <c r="M16" s="137"/>
      <c r="N16" s="135">
        <f>SUMIF(D25:E48,4,F25:G48)</f>
        <v>0</v>
      </c>
      <c r="O16" s="136"/>
      <c r="P16" s="137"/>
      <c r="Q16" s="135">
        <f>SUMIF(D25:E48,5,F25:G48)</f>
        <v>0</v>
      </c>
      <c r="R16" s="136"/>
      <c r="S16" s="136"/>
      <c r="T16" s="137"/>
      <c r="U16" s="120">
        <f>SUMIF(D25:E48,6,F25:G48)</f>
        <v>0</v>
      </c>
      <c r="V16" s="120"/>
      <c r="W16" s="120"/>
      <c r="X16" s="120"/>
      <c r="Y16" s="120">
        <f>SUMIF(D25:E48,7,F25:G48)</f>
        <v>0</v>
      </c>
      <c r="Z16" s="120"/>
      <c r="AA16" s="120"/>
      <c r="AB16" s="120"/>
      <c r="AC16" s="120">
        <f>SUMIF(D25:E48,8,F25:G48)</f>
        <v>0</v>
      </c>
      <c r="AD16" s="120"/>
      <c r="AE16" s="120"/>
      <c r="AF16" s="120"/>
      <c r="AG16" s="135"/>
      <c r="AH16" s="120">
        <f>SUMIF(D25:E48,9,F25:G48)</f>
        <v>0</v>
      </c>
      <c r="AI16" s="120"/>
      <c r="AJ16" s="120"/>
      <c r="AK16" s="120"/>
      <c r="AL16" s="121"/>
    </row>
    <row r="17" spans="2:48" ht="8.1" customHeight="1" thickBot="1">
      <c r="B17" s="4"/>
      <c r="C17" s="122"/>
      <c r="D17" s="123"/>
      <c r="E17" s="123"/>
      <c r="F17" s="124"/>
      <c r="G17" s="50"/>
      <c r="H17" s="51"/>
      <c r="I17" s="51"/>
      <c r="J17" s="51"/>
      <c r="K17" s="50"/>
      <c r="L17" s="51"/>
      <c r="M17" s="51"/>
      <c r="N17" s="52"/>
      <c r="O17" s="53"/>
      <c r="P17" s="54"/>
      <c r="Q17" s="125"/>
      <c r="R17" s="126"/>
      <c r="S17" s="126"/>
      <c r="T17" s="127"/>
      <c r="U17" s="128"/>
      <c r="V17" s="128"/>
      <c r="W17" s="128"/>
      <c r="X17" s="128"/>
      <c r="Y17" s="128"/>
      <c r="Z17" s="128"/>
      <c r="AA17" s="128"/>
      <c r="AB17" s="128"/>
      <c r="AC17" s="128"/>
      <c r="AD17" s="128"/>
      <c r="AE17" s="128"/>
      <c r="AF17" s="128"/>
      <c r="AG17" s="125"/>
      <c r="AH17" s="129"/>
      <c r="AI17" s="129"/>
      <c r="AJ17" s="129"/>
      <c r="AK17" s="129"/>
      <c r="AL17" s="130"/>
      <c r="AM17" s="4"/>
    </row>
    <row r="18" spans="2:48" ht="12.95" customHeight="1" thickBot="1">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row>
    <row r="19" spans="2:48" s="6" customFormat="1" ht="12.75" customHeight="1">
      <c r="B19" s="24"/>
      <c r="C19" s="25" t="s">
        <v>32</v>
      </c>
      <c r="D19" s="25"/>
      <c r="E19" s="25"/>
      <c r="F19" s="25"/>
      <c r="G19" s="138">
        <f>SUM(C16:AL16)</f>
        <v>0</v>
      </c>
      <c r="H19" s="139"/>
      <c r="I19" s="139"/>
      <c r="J19" s="139"/>
      <c r="K19" s="139"/>
      <c r="L19" s="140"/>
      <c r="M19" s="26"/>
      <c r="N19" s="26"/>
      <c r="O19" s="170" t="s">
        <v>33</v>
      </c>
      <c r="P19" s="171"/>
      <c r="Q19" s="172" t="s">
        <v>68</v>
      </c>
      <c r="R19" s="173"/>
      <c r="S19" s="138">
        <f>SUMIF(H25:H47,Q19,F25:G47)</f>
        <v>0</v>
      </c>
      <c r="T19" s="139"/>
      <c r="U19" s="139"/>
      <c r="V19" s="139"/>
      <c r="W19" s="139"/>
      <c r="X19" s="140"/>
      <c r="Y19" s="55"/>
      <c r="Z19" s="56"/>
      <c r="AA19" s="56"/>
      <c r="AB19" s="170" t="s">
        <v>33</v>
      </c>
      <c r="AC19" s="171"/>
      <c r="AD19" s="174" t="s">
        <v>69</v>
      </c>
      <c r="AE19" s="175"/>
      <c r="AF19" s="138">
        <f>SUMIF(H25:H47,AD19,F25:G47)</f>
        <v>0</v>
      </c>
      <c r="AG19" s="139"/>
      <c r="AH19" s="139"/>
      <c r="AI19" s="139"/>
      <c r="AJ19" s="139"/>
      <c r="AK19" s="140"/>
      <c r="AL19" s="57"/>
      <c r="AM19" s="58"/>
      <c r="AN19" s="27"/>
    </row>
    <row r="20" spans="2:48" s="6" customFormat="1" ht="8.1" customHeight="1">
      <c r="B20" s="28"/>
      <c r="C20" s="4"/>
      <c r="D20" s="4"/>
      <c r="E20" s="4"/>
      <c r="F20" s="20"/>
      <c r="G20" s="20"/>
      <c r="H20" s="20"/>
      <c r="I20" s="20"/>
      <c r="J20" s="20"/>
      <c r="K20" s="21"/>
      <c r="L20" s="21"/>
      <c r="M20" s="21"/>
      <c r="N20" s="21"/>
      <c r="O20" s="21"/>
      <c r="P20" s="21"/>
      <c r="Q20" s="21"/>
      <c r="R20" s="22"/>
      <c r="S20" s="22"/>
      <c r="T20" s="22"/>
      <c r="U20" s="22"/>
      <c r="V20" s="22"/>
      <c r="W20" s="22"/>
      <c r="X20" s="22"/>
      <c r="Y20" s="22"/>
      <c r="Z20" s="22"/>
      <c r="AA20" s="22"/>
      <c r="AB20" s="22"/>
      <c r="AC20" s="22"/>
      <c r="AD20" s="22"/>
      <c r="AE20" s="21"/>
      <c r="AF20" s="21"/>
      <c r="AG20" s="21"/>
      <c r="AH20" s="21"/>
      <c r="AI20" s="21"/>
      <c r="AJ20" s="141"/>
      <c r="AK20" s="141"/>
      <c r="AL20" s="23"/>
      <c r="AM20" s="23"/>
      <c r="AN20" s="29"/>
      <c r="AO20" s="7"/>
      <c r="AP20" s="7"/>
      <c r="AQ20" s="7"/>
    </row>
    <row r="21" spans="2:48" s="8" customFormat="1" ht="15" customHeight="1">
      <c r="B21" s="142" t="s">
        <v>34</v>
      </c>
      <c r="C21" s="143"/>
      <c r="D21" s="148" t="s">
        <v>35</v>
      </c>
      <c r="E21" s="149"/>
      <c r="F21" s="149"/>
      <c r="G21" s="150"/>
      <c r="H21" s="154" t="s">
        <v>36</v>
      </c>
      <c r="I21" s="157" t="s">
        <v>37</v>
      </c>
      <c r="J21" s="158"/>
      <c r="K21" s="158"/>
      <c r="L21" s="158"/>
      <c r="M21" s="158"/>
      <c r="N21" s="158"/>
      <c r="O21" s="159"/>
      <c r="P21" s="157" t="s">
        <v>108</v>
      </c>
      <c r="Q21" s="159"/>
      <c r="R21" s="148" t="s">
        <v>38</v>
      </c>
      <c r="S21" s="149"/>
      <c r="T21" s="149"/>
      <c r="U21" s="149"/>
      <c r="V21" s="149"/>
      <c r="W21" s="150"/>
      <c r="X21" s="169" t="s">
        <v>39</v>
      </c>
      <c r="Y21" s="169"/>
      <c r="Z21" s="169"/>
      <c r="AA21" s="169"/>
      <c r="AB21" s="169"/>
      <c r="AC21" s="169"/>
      <c r="AD21" s="169"/>
      <c r="AE21" s="169"/>
      <c r="AF21" s="169" t="s">
        <v>40</v>
      </c>
      <c r="AG21" s="169"/>
      <c r="AH21" s="169"/>
      <c r="AI21" s="169"/>
      <c r="AJ21" s="169"/>
      <c r="AK21" s="169"/>
      <c r="AL21" s="157" t="s">
        <v>41</v>
      </c>
      <c r="AM21" s="158"/>
      <c r="AN21" s="178"/>
      <c r="AU21" s="8" t="str">
        <f>IF(SUM(F25:G44)&lt;&gt;SUMIF(H25:H44,H25,F25:G44),IF(H25="FINES","LUMP","LUMP"),"")</f>
        <v/>
      </c>
    </row>
    <row r="22" spans="2:48" s="8" customFormat="1" ht="15.75" customHeight="1">
      <c r="B22" s="144"/>
      <c r="C22" s="145"/>
      <c r="D22" s="151"/>
      <c r="E22" s="152"/>
      <c r="F22" s="152"/>
      <c r="G22" s="153"/>
      <c r="H22" s="155"/>
      <c r="I22" s="160"/>
      <c r="J22" s="161"/>
      <c r="K22" s="161"/>
      <c r="L22" s="161"/>
      <c r="M22" s="161"/>
      <c r="N22" s="161"/>
      <c r="O22" s="162"/>
      <c r="P22" s="163"/>
      <c r="Q22" s="165"/>
      <c r="R22" s="166"/>
      <c r="S22" s="167"/>
      <c r="T22" s="167"/>
      <c r="U22" s="167"/>
      <c r="V22" s="167"/>
      <c r="W22" s="168"/>
      <c r="X22" s="169" t="s">
        <v>42</v>
      </c>
      <c r="Y22" s="169"/>
      <c r="Z22" s="169"/>
      <c r="AA22" s="169"/>
      <c r="AB22" s="169" t="s">
        <v>43</v>
      </c>
      <c r="AC22" s="169"/>
      <c r="AD22" s="169"/>
      <c r="AE22" s="169"/>
      <c r="AF22" s="157" t="s">
        <v>44</v>
      </c>
      <c r="AG22" s="159"/>
      <c r="AH22" s="180" t="s">
        <v>45</v>
      </c>
      <c r="AI22" s="181"/>
      <c r="AJ22" s="157" t="s">
        <v>46</v>
      </c>
      <c r="AK22" s="159"/>
      <c r="AL22" s="163"/>
      <c r="AM22" s="164"/>
      <c r="AN22" s="179"/>
      <c r="AV22" s="8">
        <f>SUMIF(H25:H44,H25,F25:G44)</f>
        <v>0</v>
      </c>
    </row>
    <row r="23" spans="2:48" s="8" customFormat="1" ht="15.75" customHeight="1">
      <c r="B23" s="146"/>
      <c r="C23" s="147"/>
      <c r="D23" s="169" t="s">
        <v>47</v>
      </c>
      <c r="E23" s="169"/>
      <c r="F23" s="169" t="s">
        <v>48</v>
      </c>
      <c r="G23" s="169"/>
      <c r="H23" s="156"/>
      <c r="I23" s="163"/>
      <c r="J23" s="164"/>
      <c r="K23" s="164"/>
      <c r="L23" s="164"/>
      <c r="M23" s="164"/>
      <c r="N23" s="164"/>
      <c r="O23" s="165"/>
      <c r="P23" s="176" t="s">
        <v>49</v>
      </c>
      <c r="Q23" s="177"/>
      <c r="R23" s="151"/>
      <c r="S23" s="152"/>
      <c r="T23" s="152"/>
      <c r="U23" s="152"/>
      <c r="V23" s="152"/>
      <c r="W23" s="153"/>
      <c r="X23" s="169" t="s">
        <v>50</v>
      </c>
      <c r="Y23" s="169"/>
      <c r="Z23" s="169" t="s">
        <v>51</v>
      </c>
      <c r="AA23" s="169"/>
      <c r="AB23" s="169" t="s">
        <v>52</v>
      </c>
      <c r="AC23" s="169"/>
      <c r="AD23" s="169" t="s">
        <v>53</v>
      </c>
      <c r="AE23" s="169"/>
      <c r="AF23" s="163"/>
      <c r="AG23" s="165"/>
      <c r="AH23" s="182"/>
      <c r="AI23" s="183"/>
      <c r="AJ23" s="163"/>
      <c r="AK23" s="165"/>
      <c r="AL23" s="15" t="s">
        <v>54</v>
      </c>
      <c r="AM23" s="15" t="s">
        <v>55</v>
      </c>
      <c r="AN23" s="30" t="s">
        <v>56</v>
      </c>
    </row>
    <row r="24" spans="2:48" s="8" customFormat="1" ht="14.1" customHeight="1">
      <c r="B24" s="185"/>
      <c r="C24" s="169"/>
      <c r="D24" s="169"/>
      <c r="E24" s="169"/>
      <c r="F24" s="169"/>
      <c r="G24" s="169"/>
      <c r="H24" s="15"/>
      <c r="I24" s="190" t="s">
        <v>57</v>
      </c>
      <c r="J24" s="191"/>
      <c r="K24" s="191"/>
      <c r="L24" s="191"/>
      <c r="M24" s="191"/>
      <c r="N24" s="191"/>
      <c r="O24" s="192"/>
      <c r="P24" s="188"/>
      <c r="Q24" s="189"/>
      <c r="R24" s="177" t="s">
        <v>58</v>
      </c>
      <c r="S24" s="169"/>
      <c r="T24" s="169"/>
      <c r="U24" s="169"/>
      <c r="V24" s="169"/>
      <c r="W24" s="169"/>
      <c r="X24" s="184"/>
      <c r="Y24" s="184"/>
      <c r="Z24" s="184"/>
      <c r="AA24" s="184"/>
      <c r="AB24" s="184"/>
      <c r="AC24" s="184"/>
      <c r="AD24" s="184"/>
      <c r="AE24" s="184"/>
      <c r="AF24" s="184"/>
      <c r="AG24" s="184"/>
      <c r="AH24" s="184"/>
      <c r="AI24" s="184"/>
      <c r="AJ24" s="184"/>
      <c r="AK24" s="184"/>
      <c r="AL24" s="43"/>
      <c r="AM24" s="43"/>
      <c r="AN24" s="44"/>
    </row>
    <row r="25" spans="2:48" s="8" customFormat="1" ht="14.1" customHeight="1">
      <c r="B25" s="185">
        <v>1</v>
      </c>
      <c r="C25" s="169"/>
      <c r="D25" s="186"/>
      <c r="E25" s="186"/>
      <c r="F25" s="187"/>
      <c r="G25" s="187"/>
      <c r="H25" s="42" t="s">
        <v>68</v>
      </c>
      <c r="I25" s="113"/>
      <c r="J25" s="111"/>
      <c r="K25" s="111"/>
      <c r="L25" s="111"/>
      <c r="M25" s="111"/>
      <c r="N25" s="111"/>
      <c r="O25" s="112"/>
      <c r="P25" s="188"/>
      <c r="Q25" s="189"/>
      <c r="R25" s="113"/>
      <c r="S25" s="111"/>
      <c r="T25" s="111"/>
      <c r="U25" s="111"/>
      <c r="V25" s="111"/>
      <c r="W25" s="111"/>
      <c r="X25" s="184"/>
      <c r="Y25" s="184"/>
      <c r="Z25" s="184"/>
      <c r="AA25" s="184"/>
      <c r="AB25" s="184"/>
      <c r="AC25" s="184"/>
      <c r="AD25" s="184"/>
      <c r="AE25" s="184"/>
      <c r="AF25" s="184"/>
      <c r="AG25" s="184"/>
      <c r="AH25" s="184"/>
      <c r="AI25" s="184"/>
      <c r="AJ25" s="184"/>
      <c r="AK25" s="184"/>
      <c r="AL25" s="47"/>
      <c r="AM25" s="47"/>
      <c r="AN25" s="48"/>
    </row>
    <row r="26" spans="2:48" s="8" customFormat="1" ht="14.1" customHeight="1">
      <c r="B26" s="185">
        <v>2</v>
      </c>
      <c r="C26" s="169"/>
      <c r="D26" s="186"/>
      <c r="E26" s="186"/>
      <c r="F26" s="187"/>
      <c r="G26" s="187"/>
      <c r="H26" s="42"/>
      <c r="I26" s="113"/>
      <c r="J26" s="111"/>
      <c r="K26" s="111"/>
      <c r="L26" s="111"/>
      <c r="M26" s="111"/>
      <c r="N26" s="111"/>
      <c r="O26" s="112"/>
      <c r="P26" s="188"/>
      <c r="Q26" s="189"/>
      <c r="R26" s="113"/>
      <c r="S26" s="111"/>
      <c r="T26" s="111"/>
      <c r="U26" s="111"/>
      <c r="V26" s="111"/>
      <c r="W26" s="111"/>
      <c r="X26" s="184"/>
      <c r="Y26" s="184"/>
      <c r="Z26" s="184"/>
      <c r="AA26" s="184"/>
      <c r="AB26" s="184"/>
      <c r="AC26" s="184"/>
      <c r="AD26" s="184"/>
      <c r="AE26" s="184"/>
      <c r="AF26" s="184"/>
      <c r="AG26" s="184"/>
      <c r="AH26" s="184"/>
      <c r="AI26" s="184"/>
      <c r="AJ26" s="184"/>
      <c r="AK26" s="184"/>
      <c r="AL26" s="47"/>
      <c r="AM26" s="47"/>
      <c r="AN26" s="48"/>
    </row>
    <row r="27" spans="2:48" s="8" customFormat="1" ht="14.1" customHeight="1">
      <c r="B27" s="185">
        <v>3</v>
      </c>
      <c r="C27" s="169"/>
      <c r="D27" s="186"/>
      <c r="E27" s="186"/>
      <c r="F27" s="187"/>
      <c r="G27" s="187"/>
      <c r="H27" s="42"/>
      <c r="I27" s="113"/>
      <c r="J27" s="111"/>
      <c r="K27" s="111"/>
      <c r="L27" s="111"/>
      <c r="M27" s="111"/>
      <c r="N27" s="111"/>
      <c r="O27" s="112"/>
      <c r="P27" s="188"/>
      <c r="Q27" s="189"/>
      <c r="R27" s="113"/>
      <c r="S27" s="111"/>
      <c r="T27" s="111"/>
      <c r="U27" s="111"/>
      <c r="V27" s="111"/>
      <c r="W27" s="111"/>
      <c r="X27" s="184"/>
      <c r="Y27" s="184"/>
      <c r="Z27" s="184"/>
      <c r="AA27" s="184"/>
      <c r="AB27" s="184"/>
      <c r="AC27" s="184"/>
      <c r="AD27" s="184"/>
      <c r="AE27" s="184"/>
      <c r="AF27" s="184"/>
      <c r="AG27" s="184"/>
      <c r="AH27" s="184"/>
      <c r="AI27" s="184"/>
      <c r="AJ27" s="184"/>
      <c r="AK27" s="184"/>
      <c r="AL27" s="47"/>
      <c r="AM27" s="47"/>
      <c r="AN27" s="48"/>
    </row>
    <row r="28" spans="2:48" s="8" customFormat="1" ht="14.1" customHeight="1">
      <c r="B28" s="185">
        <v>4</v>
      </c>
      <c r="C28" s="169"/>
      <c r="D28" s="186"/>
      <c r="E28" s="186"/>
      <c r="F28" s="187"/>
      <c r="G28" s="187"/>
      <c r="H28" s="42"/>
      <c r="I28" s="113"/>
      <c r="J28" s="111"/>
      <c r="K28" s="111"/>
      <c r="L28" s="111"/>
      <c r="M28" s="111"/>
      <c r="N28" s="111"/>
      <c r="O28" s="112"/>
      <c r="P28" s="188"/>
      <c r="Q28" s="189"/>
      <c r="R28" s="113"/>
      <c r="S28" s="111"/>
      <c r="T28" s="111"/>
      <c r="U28" s="111"/>
      <c r="V28" s="111"/>
      <c r="W28" s="111"/>
      <c r="X28" s="184"/>
      <c r="Y28" s="184"/>
      <c r="Z28" s="184"/>
      <c r="AA28" s="184"/>
      <c r="AB28" s="184"/>
      <c r="AC28" s="184"/>
      <c r="AD28" s="184"/>
      <c r="AE28" s="184"/>
      <c r="AF28" s="184"/>
      <c r="AG28" s="184"/>
      <c r="AH28" s="184"/>
      <c r="AI28" s="184"/>
      <c r="AJ28" s="184"/>
      <c r="AK28" s="184"/>
      <c r="AL28" s="47"/>
      <c r="AM28" s="47"/>
      <c r="AN28" s="48"/>
    </row>
    <row r="29" spans="2:48" s="8" customFormat="1" ht="14.1" customHeight="1">
      <c r="B29" s="185">
        <v>5</v>
      </c>
      <c r="C29" s="169"/>
      <c r="D29" s="186"/>
      <c r="E29" s="186"/>
      <c r="F29" s="187"/>
      <c r="G29" s="187"/>
      <c r="H29" s="42"/>
      <c r="I29" s="113"/>
      <c r="J29" s="111"/>
      <c r="K29" s="111"/>
      <c r="L29" s="111"/>
      <c r="M29" s="111"/>
      <c r="N29" s="111"/>
      <c r="O29" s="112"/>
      <c r="P29" s="188"/>
      <c r="Q29" s="189"/>
      <c r="R29" s="113"/>
      <c r="S29" s="111"/>
      <c r="T29" s="111"/>
      <c r="U29" s="111"/>
      <c r="V29" s="111"/>
      <c r="W29" s="111"/>
      <c r="X29" s="184"/>
      <c r="Y29" s="184"/>
      <c r="Z29" s="184"/>
      <c r="AA29" s="184"/>
      <c r="AB29" s="184"/>
      <c r="AC29" s="184"/>
      <c r="AD29" s="184"/>
      <c r="AE29" s="184"/>
      <c r="AF29" s="184"/>
      <c r="AG29" s="184"/>
      <c r="AH29" s="184"/>
      <c r="AI29" s="184"/>
      <c r="AJ29" s="184"/>
      <c r="AK29" s="184"/>
      <c r="AL29" s="47"/>
      <c r="AM29" s="47"/>
      <c r="AN29" s="48"/>
    </row>
    <row r="30" spans="2:48" s="8" customFormat="1" ht="14.1" customHeight="1">
      <c r="B30" s="185">
        <v>6</v>
      </c>
      <c r="C30" s="169"/>
      <c r="D30" s="186"/>
      <c r="E30" s="186"/>
      <c r="F30" s="193"/>
      <c r="G30" s="194"/>
      <c r="H30" s="42"/>
      <c r="I30" s="113"/>
      <c r="J30" s="111"/>
      <c r="K30" s="111"/>
      <c r="L30" s="111"/>
      <c r="M30" s="111"/>
      <c r="N30" s="111"/>
      <c r="O30" s="112"/>
      <c r="P30" s="188"/>
      <c r="Q30" s="189"/>
      <c r="R30" s="113"/>
      <c r="S30" s="111"/>
      <c r="T30" s="111"/>
      <c r="U30" s="111"/>
      <c r="V30" s="111"/>
      <c r="W30" s="111"/>
      <c r="X30" s="184"/>
      <c r="Y30" s="184"/>
      <c r="Z30" s="184"/>
      <c r="AA30" s="184"/>
      <c r="AB30" s="184"/>
      <c r="AC30" s="184"/>
      <c r="AD30" s="184"/>
      <c r="AE30" s="184"/>
      <c r="AF30" s="184"/>
      <c r="AG30" s="184"/>
      <c r="AH30" s="184"/>
      <c r="AI30" s="184"/>
      <c r="AJ30" s="184"/>
      <c r="AK30" s="184"/>
      <c r="AL30" s="47"/>
      <c r="AM30" s="47"/>
      <c r="AN30" s="48"/>
    </row>
    <row r="31" spans="2:48" s="8" customFormat="1" ht="14.1" customHeight="1">
      <c r="B31" s="185">
        <v>7</v>
      </c>
      <c r="C31" s="169"/>
      <c r="D31" s="186"/>
      <c r="E31" s="186"/>
      <c r="F31" s="193"/>
      <c r="G31" s="194"/>
      <c r="H31" s="42"/>
      <c r="I31" s="113"/>
      <c r="J31" s="111"/>
      <c r="K31" s="111"/>
      <c r="L31" s="111"/>
      <c r="M31" s="111"/>
      <c r="N31" s="111"/>
      <c r="O31" s="112"/>
      <c r="P31" s="188"/>
      <c r="Q31" s="189"/>
      <c r="R31" s="113"/>
      <c r="S31" s="111"/>
      <c r="T31" s="111"/>
      <c r="U31" s="111"/>
      <c r="V31" s="111"/>
      <c r="W31" s="111"/>
      <c r="X31" s="184"/>
      <c r="Y31" s="184"/>
      <c r="Z31" s="184"/>
      <c r="AA31" s="184"/>
      <c r="AB31" s="184"/>
      <c r="AC31" s="184"/>
      <c r="AD31" s="184"/>
      <c r="AE31" s="184"/>
      <c r="AF31" s="184"/>
      <c r="AG31" s="184"/>
      <c r="AH31" s="184"/>
      <c r="AI31" s="184"/>
      <c r="AJ31" s="184"/>
      <c r="AK31" s="184"/>
      <c r="AL31" s="47"/>
      <c r="AM31" s="47"/>
      <c r="AN31" s="48"/>
      <c r="AP31" s="195" t="s">
        <v>59</v>
      </c>
      <c r="AQ31" s="195"/>
      <c r="AR31" s="195"/>
      <c r="AS31" s="195"/>
    </row>
    <row r="32" spans="2:48" s="8" customFormat="1" ht="14.1" customHeight="1">
      <c r="B32" s="185">
        <v>8</v>
      </c>
      <c r="C32" s="169"/>
      <c r="D32" s="186"/>
      <c r="E32" s="186"/>
      <c r="F32" s="193"/>
      <c r="G32" s="194"/>
      <c r="H32" s="42"/>
      <c r="I32" s="113"/>
      <c r="J32" s="111"/>
      <c r="K32" s="111"/>
      <c r="L32" s="111"/>
      <c r="M32" s="111"/>
      <c r="N32" s="111"/>
      <c r="O32" s="112"/>
      <c r="P32" s="188"/>
      <c r="Q32" s="189"/>
      <c r="R32" s="113"/>
      <c r="S32" s="111"/>
      <c r="T32" s="111"/>
      <c r="U32" s="111"/>
      <c r="V32" s="111"/>
      <c r="W32" s="111"/>
      <c r="X32" s="184"/>
      <c r="Y32" s="184"/>
      <c r="Z32" s="184"/>
      <c r="AA32" s="184"/>
      <c r="AB32" s="184"/>
      <c r="AC32" s="184"/>
      <c r="AD32" s="184"/>
      <c r="AE32" s="184"/>
      <c r="AF32" s="184"/>
      <c r="AG32" s="184"/>
      <c r="AH32" s="184"/>
      <c r="AI32" s="184"/>
      <c r="AJ32" s="184"/>
      <c r="AK32" s="184"/>
      <c r="AL32" s="47"/>
      <c r="AM32" s="47"/>
      <c r="AN32" s="48"/>
    </row>
    <row r="33" spans="2:42" s="8" customFormat="1" ht="14.1" customHeight="1">
      <c r="B33" s="185">
        <v>9</v>
      </c>
      <c r="C33" s="169"/>
      <c r="D33" s="186"/>
      <c r="E33" s="186"/>
      <c r="F33" s="193"/>
      <c r="G33" s="194"/>
      <c r="H33" s="42"/>
      <c r="I33" s="113"/>
      <c r="J33" s="111"/>
      <c r="K33" s="111"/>
      <c r="L33" s="111"/>
      <c r="M33" s="111"/>
      <c r="N33" s="111"/>
      <c r="O33" s="112"/>
      <c r="P33" s="188"/>
      <c r="Q33" s="189"/>
      <c r="R33" s="113"/>
      <c r="S33" s="111"/>
      <c r="T33" s="111"/>
      <c r="U33" s="111"/>
      <c r="V33" s="111"/>
      <c r="W33" s="111"/>
      <c r="X33" s="184"/>
      <c r="Y33" s="184"/>
      <c r="Z33" s="184"/>
      <c r="AA33" s="184"/>
      <c r="AB33" s="184"/>
      <c r="AC33" s="184"/>
      <c r="AD33" s="184"/>
      <c r="AE33" s="184"/>
      <c r="AF33" s="184"/>
      <c r="AG33" s="184"/>
      <c r="AH33" s="184"/>
      <c r="AI33" s="184"/>
      <c r="AJ33" s="184"/>
      <c r="AK33" s="184"/>
      <c r="AL33" s="47"/>
      <c r="AM33" s="47"/>
      <c r="AN33" s="48"/>
      <c r="AP33" s="8" t="s">
        <v>68</v>
      </c>
    </row>
    <row r="34" spans="2:42" s="8" customFormat="1" ht="14.1" customHeight="1">
      <c r="B34" s="185">
        <v>10</v>
      </c>
      <c r="C34" s="169"/>
      <c r="D34" s="186"/>
      <c r="E34" s="186"/>
      <c r="F34" s="193"/>
      <c r="G34" s="194"/>
      <c r="H34" s="42"/>
      <c r="I34" s="113"/>
      <c r="J34" s="111"/>
      <c r="K34" s="111"/>
      <c r="L34" s="111"/>
      <c r="M34" s="111"/>
      <c r="N34" s="111"/>
      <c r="O34" s="112"/>
      <c r="P34" s="188"/>
      <c r="Q34" s="189"/>
      <c r="R34" s="113"/>
      <c r="S34" s="111"/>
      <c r="T34" s="111"/>
      <c r="U34" s="111"/>
      <c r="V34" s="111"/>
      <c r="W34" s="111"/>
      <c r="X34" s="184"/>
      <c r="Y34" s="184"/>
      <c r="Z34" s="184"/>
      <c r="AA34" s="184"/>
      <c r="AB34" s="184"/>
      <c r="AC34" s="184"/>
      <c r="AD34" s="184"/>
      <c r="AE34" s="184"/>
      <c r="AF34" s="184"/>
      <c r="AG34" s="184"/>
      <c r="AH34" s="184"/>
      <c r="AI34" s="184"/>
      <c r="AJ34" s="184"/>
      <c r="AK34" s="184"/>
      <c r="AL34" s="47"/>
      <c r="AM34" s="47"/>
      <c r="AN34" s="48"/>
      <c r="AP34" s="8" t="s">
        <v>69</v>
      </c>
    </row>
    <row r="35" spans="2:42" s="8" customFormat="1" ht="14.1" customHeight="1">
      <c r="B35" s="185">
        <v>11</v>
      </c>
      <c r="C35" s="169"/>
      <c r="D35" s="186"/>
      <c r="E35" s="186"/>
      <c r="F35" s="193"/>
      <c r="G35" s="194"/>
      <c r="H35" s="42"/>
      <c r="I35" s="113"/>
      <c r="J35" s="111"/>
      <c r="K35" s="111"/>
      <c r="L35" s="111"/>
      <c r="M35" s="111"/>
      <c r="N35" s="111"/>
      <c r="O35" s="112"/>
      <c r="P35" s="188"/>
      <c r="Q35" s="189"/>
      <c r="R35" s="113"/>
      <c r="S35" s="111"/>
      <c r="T35" s="111"/>
      <c r="U35" s="111"/>
      <c r="V35" s="111"/>
      <c r="W35" s="111"/>
      <c r="X35" s="184"/>
      <c r="Y35" s="184"/>
      <c r="Z35" s="184"/>
      <c r="AA35" s="184"/>
      <c r="AB35" s="184"/>
      <c r="AC35" s="184"/>
      <c r="AD35" s="184"/>
      <c r="AE35" s="184"/>
      <c r="AF35" s="184"/>
      <c r="AG35" s="184"/>
      <c r="AH35" s="184"/>
      <c r="AI35" s="184"/>
      <c r="AJ35" s="184"/>
      <c r="AK35" s="184"/>
      <c r="AL35" s="47"/>
      <c r="AM35" s="47"/>
      <c r="AN35" s="48"/>
    </row>
    <row r="36" spans="2:42" s="8" customFormat="1" ht="14.1" customHeight="1">
      <c r="B36" s="185">
        <v>12</v>
      </c>
      <c r="C36" s="169"/>
      <c r="D36" s="186"/>
      <c r="E36" s="186"/>
      <c r="F36" s="193"/>
      <c r="G36" s="194"/>
      <c r="H36" s="42"/>
      <c r="I36" s="113"/>
      <c r="J36" s="111"/>
      <c r="K36" s="111"/>
      <c r="L36" s="111"/>
      <c r="M36" s="111"/>
      <c r="N36" s="111"/>
      <c r="O36" s="112"/>
      <c r="P36" s="188"/>
      <c r="Q36" s="189"/>
      <c r="R36" s="113"/>
      <c r="S36" s="111"/>
      <c r="T36" s="111"/>
      <c r="U36" s="111"/>
      <c r="V36" s="111"/>
      <c r="W36" s="111"/>
      <c r="X36" s="184"/>
      <c r="Y36" s="184"/>
      <c r="Z36" s="184"/>
      <c r="AA36" s="184"/>
      <c r="AB36" s="184"/>
      <c r="AC36" s="184"/>
      <c r="AD36" s="184"/>
      <c r="AE36" s="184"/>
      <c r="AF36" s="184"/>
      <c r="AG36" s="184"/>
      <c r="AH36" s="184"/>
      <c r="AI36" s="184"/>
      <c r="AJ36" s="184"/>
      <c r="AK36" s="184"/>
      <c r="AL36" s="47"/>
      <c r="AM36" s="47"/>
      <c r="AN36" s="48"/>
    </row>
    <row r="37" spans="2:42" s="8" customFormat="1" ht="14.1" customHeight="1">
      <c r="B37" s="185">
        <v>13</v>
      </c>
      <c r="C37" s="169"/>
      <c r="D37" s="186"/>
      <c r="E37" s="186"/>
      <c r="F37" s="193"/>
      <c r="G37" s="194"/>
      <c r="H37" s="42"/>
      <c r="I37" s="113"/>
      <c r="J37" s="111"/>
      <c r="K37" s="111"/>
      <c r="L37" s="111"/>
      <c r="M37" s="111"/>
      <c r="N37" s="111"/>
      <c r="O37" s="112"/>
      <c r="P37" s="188"/>
      <c r="Q37" s="189"/>
      <c r="R37" s="113"/>
      <c r="S37" s="111"/>
      <c r="T37" s="111"/>
      <c r="U37" s="111"/>
      <c r="V37" s="111"/>
      <c r="W37" s="111"/>
      <c r="X37" s="184"/>
      <c r="Y37" s="184"/>
      <c r="Z37" s="184"/>
      <c r="AA37" s="184"/>
      <c r="AB37" s="184"/>
      <c r="AC37" s="184"/>
      <c r="AD37" s="184"/>
      <c r="AE37" s="184"/>
      <c r="AF37" s="184"/>
      <c r="AG37" s="184"/>
      <c r="AH37" s="184"/>
      <c r="AI37" s="184"/>
      <c r="AJ37" s="184"/>
      <c r="AK37" s="184"/>
      <c r="AL37" s="47"/>
      <c r="AM37" s="47"/>
      <c r="AN37" s="48"/>
    </row>
    <row r="38" spans="2:42" s="8" customFormat="1" ht="14.1" customHeight="1">
      <c r="B38" s="185">
        <v>14</v>
      </c>
      <c r="C38" s="169"/>
      <c r="D38" s="186"/>
      <c r="E38" s="186"/>
      <c r="F38" s="193"/>
      <c r="G38" s="194"/>
      <c r="H38" s="42"/>
      <c r="I38" s="113"/>
      <c r="J38" s="111"/>
      <c r="K38" s="111"/>
      <c r="L38" s="111"/>
      <c r="M38" s="111"/>
      <c r="N38" s="111"/>
      <c r="O38" s="112"/>
      <c r="P38" s="188"/>
      <c r="Q38" s="189"/>
      <c r="R38" s="113"/>
      <c r="S38" s="111"/>
      <c r="T38" s="111"/>
      <c r="U38" s="111"/>
      <c r="V38" s="111"/>
      <c r="W38" s="111"/>
      <c r="X38" s="184"/>
      <c r="Y38" s="184"/>
      <c r="Z38" s="184"/>
      <c r="AA38" s="184"/>
      <c r="AB38" s="184"/>
      <c r="AC38" s="184"/>
      <c r="AD38" s="184"/>
      <c r="AE38" s="184"/>
      <c r="AF38" s="184"/>
      <c r="AG38" s="184"/>
      <c r="AH38" s="184"/>
      <c r="AI38" s="184"/>
      <c r="AJ38" s="184"/>
      <c r="AK38" s="184"/>
      <c r="AL38" s="47"/>
      <c r="AM38" s="47"/>
      <c r="AN38" s="48"/>
    </row>
    <row r="39" spans="2:42" s="8" customFormat="1" ht="14.1" customHeight="1">
      <c r="B39" s="185">
        <v>15</v>
      </c>
      <c r="C39" s="169"/>
      <c r="D39" s="198"/>
      <c r="E39" s="198"/>
      <c r="F39" s="193"/>
      <c r="G39" s="194"/>
      <c r="H39" s="42"/>
      <c r="I39" s="113"/>
      <c r="J39" s="111"/>
      <c r="K39" s="111"/>
      <c r="L39" s="111"/>
      <c r="M39" s="111"/>
      <c r="N39" s="111"/>
      <c r="O39" s="112"/>
      <c r="P39" s="188"/>
      <c r="Q39" s="189"/>
      <c r="R39" s="113"/>
      <c r="S39" s="111"/>
      <c r="T39" s="111"/>
      <c r="U39" s="111"/>
      <c r="V39" s="111"/>
      <c r="W39" s="111"/>
      <c r="X39" s="184"/>
      <c r="Y39" s="184"/>
      <c r="Z39" s="184"/>
      <c r="AA39" s="184"/>
      <c r="AB39" s="184"/>
      <c r="AC39" s="184"/>
      <c r="AD39" s="184"/>
      <c r="AE39" s="184"/>
      <c r="AF39" s="184"/>
      <c r="AG39" s="184"/>
      <c r="AH39" s="184"/>
      <c r="AI39" s="184"/>
      <c r="AJ39" s="184"/>
      <c r="AK39" s="184"/>
      <c r="AL39" s="47"/>
      <c r="AM39" s="47"/>
      <c r="AN39" s="48"/>
    </row>
    <row r="40" spans="2:42" s="8" customFormat="1" ht="14.1" customHeight="1">
      <c r="B40" s="185">
        <v>16</v>
      </c>
      <c r="C40" s="176"/>
      <c r="D40" s="196"/>
      <c r="E40" s="197"/>
      <c r="F40" s="193"/>
      <c r="G40" s="194"/>
      <c r="H40" s="42"/>
      <c r="I40" s="113"/>
      <c r="J40" s="111"/>
      <c r="K40" s="111"/>
      <c r="L40" s="111"/>
      <c r="M40" s="111"/>
      <c r="N40" s="111"/>
      <c r="O40" s="112"/>
      <c r="P40" s="188"/>
      <c r="Q40" s="189"/>
      <c r="R40" s="85"/>
      <c r="S40" s="85"/>
      <c r="T40" s="85"/>
      <c r="U40" s="85"/>
      <c r="V40" s="85"/>
      <c r="W40" s="85"/>
      <c r="X40" s="184"/>
      <c r="Y40" s="184"/>
      <c r="Z40" s="184"/>
      <c r="AA40" s="184"/>
      <c r="AB40" s="184"/>
      <c r="AC40" s="184"/>
      <c r="AD40" s="184"/>
      <c r="AE40" s="184"/>
      <c r="AF40" s="184"/>
      <c r="AG40" s="184"/>
      <c r="AH40" s="184"/>
      <c r="AI40" s="184"/>
      <c r="AJ40" s="184"/>
      <c r="AK40" s="184"/>
      <c r="AL40" s="47"/>
      <c r="AM40" s="47"/>
      <c r="AN40" s="48"/>
    </row>
    <row r="41" spans="2:42" s="8" customFormat="1" ht="14.1" customHeight="1">
      <c r="B41" s="185">
        <v>17</v>
      </c>
      <c r="C41" s="176"/>
      <c r="D41" s="196"/>
      <c r="E41" s="197"/>
      <c r="F41" s="193"/>
      <c r="G41" s="194"/>
      <c r="H41" s="42"/>
      <c r="I41" s="113"/>
      <c r="J41" s="111"/>
      <c r="K41" s="111"/>
      <c r="L41" s="111"/>
      <c r="M41" s="111"/>
      <c r="N41" s="111"/>
      <c r="O41" s="112"/>
      <c r="P41" s="188"/>
      <c r="Q41" s="189"/>
      <c r="R41" s="85"/>
      <c r="S41" s="85"/>
      <c r="T41" s="85"/>
      <c r="U41" s="85"/>
      <c r="V41" s="85"/>
      <c r="W41" s="85"/>
      <c r="X41" s="184"/>
      <c r="Y41" s="184"/>
      <c r="Z41" s="184"/>
      <c r="AA41" s="184"/>
      <c r="AB41" s="184"/>
      <c r="AC41" s="184"/>
      <c r="AD41" s="184"/>
      <c r="AE41" s="184"/>
      <c r="AF41" s="184"/>
      <c r="AG41" s="184"/>
      <c r="AH41" s="184"/>
      <c r="AI41" s="184"/>
      <c r="AJ41" s="184"/>
      <c r="AK41" s="184"/>
      <c r="AL41" s="47"/>
      <c r="AM41" s="47"/>
      <c r="AN41" s="48"/>
    </row>
    <row r="42" spans="2:42" s="8" customFormat="1" ht="14.1" customHeight="1">
      <c r="B42" s="185">
        <v>18</v>
      </c>
      <c r="C42" s="176"/>
      <c r="D42" s="186"/>
      <c r="E42" s="186"/>
      <c r="F42" s="187"/>
      <c r="G42" s="187"/>
      <c r="H42" s="42"/>
      <c r="I42" s="113"/>
      <c r="J42" s="111"/>
      <c r="K42" s="111"/>
      <c r="L42" s="111"/>
      <c r="M42" s="111"/>
      <c r="N42" s="111"/>
      <c r="O42" s="112"/>
      <c r="P42" s="188"/>
      <c r="Q42" s="189"/>
      <c r="R42" s="85"/>
      <c r="S42" s="85"/>
      <c r="T42" s="85"/>
      <c r="U42" s="85"/>
      <c r="V42" s="85"/>
      <c r="W42" s="85"/>
      <c r="X42" s="184"/>
      <c r="Y42" s="184"/>
      <c r="Z42" s="184"/>
      <c r="AA42" s="184"/>
      <c r="AB42" s="184"/>
      <c r="AC42" s="184"/>
      <c r="AD42" s="184"/>
      <c r="AE42" s="184"/>
      <c r="AF42" s="184"/>
      <c r="AG42" s="184"/>
      <c r="AH42" s="184"/>
      <c r="AI42" s="184"/>
      <c r="AJ42" s="184"/>
      <c r="AK42" s="184"/>
      <c r="AL42" s="47"/>
      <c r="AM42" s="47"/>
      <c r="AN42" s="48"/>
    </row>
    <row r="43" spans="2:42" s="8" customFormat="1" ht="14.1" customHeight="1">
      <c r="B43" s="185">
        <v>19</v>
      </c>
      <c r="C43" s="169"/>
      <c r="D43" s="186"/>
      <c r="E43" s="186"/>
      <c r="F43" s="187"/>
      <c r="G43" s="187"/>
      <c r="H43" s="42"/>
      <c r="I43" s="196"/>
      <c r="J43" s="199"/>
      <c r="K43" s="199"/>
      <c r="L43" s="199"/>
      <c r="M43" s="199"/>
      <c r="N43" s="199"/>
      <c r="O43" s="197"/>
      <c r="P43" s="188"/>
      <c r="Q43" s="189"/>
      <c r="R43" s="200"/>
      <c r="S43" s="201"/>
      <c r="T43" s="201"/>
      <c r="U43" s="201"/>
      <c r="V43" s="201"/>
      <c r="W43" s="188"/>
      <c r="X43" s="184"/>
      <c r="Y43" s="184"/>
      <c r="Z43" s="184"/>
      <c r="AA43" s="184"/>
      <c r="AB43" s="184"/>
      <c r="AC43" s="184"/>
      <c r="AD43" s="184"/>
      <c r="AE43" s="184"/>
      <c r="AF43" s="184"/>
      <c r="AG43" s="184"/>
      <c r="AH43" s="184"/>
      <c r="AI43" s="184"/>
      <c r="AJ43" s="184"/>
      <c r="AK43" s="184"/>
      <c r="AL43" s="47"/>
      <c r="AM43" s="47"/>
      <c r="AN43" s="48"/>
    </row>
    <row r="44" spans="2:42" s="8" customFormat="1" ht="14.1" customHeight="1">
      <c r="B44" s="185">
        <v>20</v>
      </c>
      <c r="C44" s="169"/>
      <c r="D44" s="186"/>
      <c r="E44" s="186"/>
      <c r="F44" s="187"/>
      <c r="G44" s="187"/>
      <c r="H44" s="42"/>
      <c r="I44" s="196"/>
      <c r="J44" s="199"/>
      <c r="K44" s="199"/>
      <c r="L44" s="199"/>
      <c r="M44" s="199"/>
      <c r="N44" s="199"/>
      <c r="O44" s="197"/>
      <c r="P44" s="188"/>
      <c r="Q44" s="189"/>
      <c r="R44" s="200"/>
      <c r="S44" s="201"/>
      <c r="T44" s="201"/>
      <c r="U44" s="201"/>
      <c r="V44" s="201"/>
      <c r="W44" s="188"/>
      <c r="X44" s="184"/>
      <c r="Y44" s="184"/>
      <c r="Z44" s="184"/>
      <c r="AA44" s="184"/>
      <c r="AB44" s="184"/>
      <c r="AC44" s="184"/>
      <c r="AD44" s="184"/>
      <c r="AE44" s="184"/>
      <c r="AF44" s="184"/>
      <c r="AG44" s="184"/>
      <c r="AH44" s="184"/>
      <c r="AI44" s="184"/>
      <c r="AJ44" s="184"/>
      <c r="AK44" s="184"/>
      <c r="AL44" s="47"/>
      <c r="AM44" s="47"/>
      <c r="AN44" s="48"/>
    </row>
    <row r="45" spans="2:42" s="8" customFormat="1" ht="14.1" customHeight="1">
      <c r="B45" s="206"/>
      <c r="C45" s="207"/>
      <c r="D45" s="216"/>
      <c r="E45" s="216"/>
      <c r="F45" s="217"/>
      <c r="G45" s="217"/>
      <c r="H45" s="9"/>
      <c r="I45" s="218" t="s">
        <v>60</v>
      </c>
      <c r="J45" s="219"/>
      <c r="K45" s="219"/>
      <c r="L45" s="219"/>
      <c r="M45" s="219"/>
      <c r="N45" s="219"/>
      <c r="O45" s="220"/>
      <c r="P45" s="221"/>
      <c r="Q45" s="202"/>
      <c r="R45" s="222"/>
      <c r="S45" s="223"/>
      <c r="T45" s="223"/>
      <c r="U45" s="223"/>
      <c r="V45" s="223"/>
      <c r="W45" s="224"/>
      <c r="X45" s="202"/>
      <c r="Y45" s="202"/>
      <c r="Z45" s="202"/>
      <c r="AA45" s="202"/>
      <c r="AB45" s="203"/>
      <c r="AC45" s="204"/>
      <c r="AD45" s="205"/>
      <c r="AE45" s="205"/>
      <c r="AF45" s="202"/>
      <c r="AG45" s="202"/>
      <c r="AH45" s="202"/>
      <c r="AI45" s="202"/>
      <c r="AJ45" s="202"/>
      <c r="AK45" s="202"/>
      <c r="AL45" s="10"/>
      <c r="AM45" s="10"/>
      <c r="AN45" s="31"/>
    </row>
    <row r="46" spans="2:42" s="8" customFormat="1" ht="14.1" customHeight="1">
      <c r="B46" s="206" t="s">
        <v>61</v>
      </c>
      <c r="C46" s="207"/>
      <c r="D46" s="186"/>
      <c r="E46" s="186"/>
      <c r="F46" s="187"/>
      <c r="G46" s="187"/>
      <c r="H46" s="42"/>
      <c r="I46" s="113"/>
      <c r="J46" s="111"/>
      <c r="K46" s="111"/>
      <c r="L46" s="111"/>
      <c r="M46" s="111"/>
      <c r="N46" s="111"/>
      <c r="O46" s="112"/>
      <c r="P46" s="188"/>
      <c r="Q46" s="189"/>
      <c r="R46" s="113"/>
      <c r="S46" s="111"/>
      <c r="T46" s="111"/>
      <c r="U46" s="111"/>
      <c r="V46" s="111"/>
      <c r="W46" s="111"/>
      <c r="X46" s="184"/>
      <c r="Y46" s="184"/>
      <c r="Z46" s="184"/>
      <c r="AA46" s="184"/>
      <c r="AB46" s="184"/>
      <c r="AC46" s="184"/>
      <c r="AD46" s="184"/>
      <c r="AE46" s="184"/>
      <c r="AF46" s="184"/>
      <c r="AG46" s="184"/>
      <c r="AH46" s="184"/>
      <c r="AI46" s="184"/>
      <c r="AJ46" s="184"/>
      <c r="AK46" s="184"/>
      <c r="AL46" s="47"/>
      <c r="AM46" s="47"/>
      <c r="AN46" s="48"/>
    </row>
    <row r="47" spans="2:42" s="8" customFormat="1" ht="14.1" customHeight="1">
      <c r="B47" s="206" t="s">
        <v>62</v>
      </c>
      <c r="C47" s="207"/>
      <c r="D47" s="186"/>
      <c r="E47" s="186"/>
      <c r="F47" s="187"/>
      <c r="G47" s="187"/>
      <c r="H47" s="42"/>
      <c r="I47" s="113"/>
      <c r="J47" s="111"/>
      <c r="K47" s="111"/>
      <c r="L47" s="111"/>
      <c r="M47" s="111"/>
      <c r="N47" s="111"/>
      <c r="O47" s="112"/>
      <c r="P47" s="188"/>
      <c r="Q47" s="189"/>
      <c r="R47" s="113"/>
      <c r="S47" s="111"/>
      <c r="T47" s="111"/>
      <c r="U47" s="111"/>
      <c r="V47" s="111"/>
      <c r="W47" s="111"/>
      <c r="X47" s="184"/>
      <c r="Y47" s="184"/>
      <c r="Z47" s="184"/>
      <c r="AA47" s="184"/>
      <c r="AB47" s="184"/>
      <c r="AC47" s="184"/>
      <c r="AD47" s="184"/>
      <c r="AE47" s="184"/>
      <c r="AF47" s="184"/>
      <c r="AG47" s="184"/>
      <c r="AH47" s="184"/>
      <c r="AI47" s="184"/>
      <c r="AJ47" s="184"/>
      <c r="AK47" s="184"/>
      <c r="AL47" s="47"/>
      <c r="AM47" s="47"/>
      <c r="AN47" s="48"/>
    </row>
    <row r="48" spans="2:42" s="8" customFormat="1" ht="14.1" customHeight="1">
      <c r="B48" s="206"/>
      <c r="C48" s="207"/>
      <c r="D48" s="208"/>
      <c r="E48" s="208"/>
      <c r="F48" s="209"/>
      <c r="G48" s="209"/>
      <c r="H48" s="11"/>
      <c r="I48" s="210"/>
      <c r="J48" s="211"/>
      <c r="K48" s="211"/>
      <c r="L48" s="211"/>
      <c r="M48" s="211"/>
      <c r="N48" s="211"/>
      <c r="O48" s="212"/>
      <c r="P48" s="213"/>
      <c r="Q48" s="214"/>
      <c r="R48" s="210"/>
      <c r="S48" s="211"/>
      <c r="T48" s="211"/>
      <c r="U48" s="211"/>
      <c r="V48" s="211"/>
      <c r="W48" s="212"/>
      <c r="X48" s="215"/>
      <c r="Y48" s="213"/>
      <c r="Z48" s="215"/>
      <c r="AA48" s="213"/>
      <c r="AB48" s="225"/>
      <c r="AC48" s="225"/>
      <c r="AD48" s="225"/>
      <c r="AE48" s="225"/>
      <c r="AF48" s="214"/>
      <c r="AG48" s="214"/>
      <c r="AH48" s="214"/>
      <c r="AI48" s="214"/>
      <c r="AJ48" s="214"/>
      <c r="AK48" s="214"/>
      <c r="AL48" s="12"/>
      <c r="AM48" s="12"/>
      <c r="AN48" s="32"/>
    </row>
    <row r="49" spans="2:40" s="8" customFormat="1" ht="20.25" customHeight="1" thickBot="1">
      <c r="B49" s="40" t="s">
        <v>63</v>
      </c>
      <c r="C49" s="39"/>
      <c r="D49" s="33"/>
      <c r="E49" s="33"/>
      <c r="F49" s="228">
        <f>SUM(F24:G48)</f>
        <v>0</v>
      </c>
      <c r="G49" s="229"/>
      <c r="H49" s="229"/>
      <c r="I49" s="230"/>
      <c r="J49" s="33"/>
      <c r="K49" s="231" t="s">
        <v>64</v>
      </c>
      <c r="L49" s="231"/>
      <c r="M49" s="231"/>
      <c r="N49" s="231"/>
      <c r="O49" s="231"/>
      <c r="P49" s="189">
        <v>0</v>
      </c>
      <c r="Q49" s="189"/>
      <c r="R49" s="33"/>
      <c r="S49" s="33"/>
      <c r="T49" s="33"/>
      <c r="U49" s="33"/>
      <c r="V49" s="41" t="s">
        <v>65</v>
      </c>
      <c r="W49" s="34"/>
      <c r="X49" s="34"/>
      <c r="Y49" s="34"/>
      <c r="Z49" s="34"/>
      <c r="AA49" s="34"/>
      <c r="AB49" s="34"/>
      <c r="AC49" s="34"/>
      <c r="AD49" s="34"/>
      <c r="AE49" s="34"/>
      <c r="AF49" s="35"/>
      <c r="AG49" s="35"/>
      <c r="AH49" s="35"/>
      <c r="AI49" s="35"/>
      <c r="AJ49" s="35"/>
      <c r="AK49" s="35"/>
      <c r="AL49" s="33"/>
      <c r="AM49" s="33"/>
      <c r="AN49" s="36"/>
    </row>
    <row r="50" spans="2:40" s="8" customFormat="1" ht="11.1" customHeight="1">
      <c r="B50" s="13"/>
      <c r="C50" s="13"/>
      <c r="F50" s="227"/>
      <c r="G50" s="227"/>
      <c r="H50" s="14"/>
    </row>
    <row r="51" spans="2:40" s="8" customFormat="1" ht="11.1" customHeight="1">
      <c r="B51" s="13"/>
      <c r="C51" s="13"/>
    </row>
    <row r="52" spans="2:40" s="8" customFormat="1" ht="29.45" customHeight="1">
      <c r="B52" s="13"/>
      <c r="C52" s="13"/>
      <c r="F52" s="14"/>
      <c r="G52" s="14"/>
      <c r="H52" s="38" t="str">
        <f>IFERROR(IF(LOOKUP(2,1/(H25:H44&lt;&gt;""),H25:H44)&lt;&gt;H46,"PLEASE FIX TRIM 1 &amp; 2 PRODUCT GRADE TO MATCH FINAL POUR PRODUCT GRADE",""),"")</f>
        <v>PLEASE FIX TRIM 1 &amp; 2 PRODUCT GRADE TO MATCH FINAL POUR PRODUCT GRADE</v>
      </c>
    </row>
    <row r="53" spans="2:40" ht="31.15" customHeight="1">
      <c r="H53" s="38" t="str">
        <f>IF(G19&lt;&gt;F49,"PLEASE MAKE SURE TOTAL CARGO IN HOLDS (row 16) IS THE SAME AS THE POUR SEQUENCE (column F)","")</f>
        <v/>
      </c>
    </row>
    <row r="54" spans="2:40" ht="20.25">
      <c r="H54" s="37"/>
    </row>
    <row r="57" spans="2:40">
      <c r="J57" s="59">
        <v>1</v>
      </c>
      <c r="K57" s="59">
        <v>2</v>
      </c>
      <c r="L57" s="59">
        <v>3</v>
      </c>
      <c r="M57" s="59">
        <v>4</v>
      </c>
      <c r="N57" s="59">
        <v>5</v>
      </c>
      <c r="O57" s="59">
        <v>6</v>
      </c>
      <c r="P57" s="59">
        <v>7</v>
      </c>
      <c r="Q57" s="59">
        <v>8</v>
      </c>
      <c r="R57" s="59">
        <v>9</v>
      </c>
      <c r="S57" s="1"/>
    </row>
    <row r="58" spans="2:40">
      <c r="J58" s="59">
        <f>IF(AND($D25&gt;=1, $D25&lt;2),$F25,0)</f>
        <v>0</v>
      </c>
      <c r="K58" s="59">
        <f>IF(AND($D25&gt;=2, $D25&lt;3),$F25,0)</f>
        <v>0</v>
      </c>
      <c r="L58" s="59">
        <f>IF(AND($D25&gt;=3, $D25&lt;4),$F25,0)</f>
        <v>0</v>
      </c>
      <c r="M58" s="59">
        <f>IF(AND($D25&gt;=4, $D25&lt;5),$F25,0)</f>
        <v>0</v>
      </c>
      <c r="N58" s="59">
        <f>IF(AND($D25&gt;=5, $D25&lt;6),$F25,0)</f>
        <v>0</v>
      </c>
      <c r="O58" s="59">
        <f>IF(AND($D25&gt;=6, $D25&lt;7),$F25,0)</f>
        <v>0</v>
      </c>
      <c r="P58" s="59">
        <f>IF(AND($D25&gt;=7, $D25&lt;8),$F25,0)</f>
        <v>0</v>
      </c>
      <c r="Q58" s="59">
        <f>IF(AND($D25&gt;=8, $D25&lt;9),$F25,0)</f>
        <v>0</v>
      </c>
      <c r="R58" s="59">
        <f>IF(AND($D25&gt;=9, $D25&lt;10),$F25,0)</f>
        <v>0</v>
      </c>
      <c r="S58" s="1"/>
    </row>
    <row r="59" spans="2:40">
      <c r="J59" s="59">
        <f t="shared" ref="J59:J78" si="0">IF(AND($D26&gt;=1, $D26&lt;2),$F26,0)</f>
        <v>0</v>
      </c>
      <c r="K59" s="59">
        <f t="shared" ref="K59:K78" si="1">IF(AND($D26&gt;=2, $D26&lt;3),$F26,0)</f>
        <v>0</v>
      </c>
      <c r="L59" s="59">
        <f t="shared" ref="L59:L78" si="2">IF(AND($D26&gt;=3, $D26&lt;4),$F26,0)</f>
        <v>0</v>
      </c>
      <c r="M59" s="59">
        <f t="shared" ref="M59:M78" si="3">IF(AND($D26&gt;=4, $D26&lt;5),$F26,0)</f>
        <v>0</v>
      </c>
      <c r="N59" s="59">
        <f t="shared" ref="N59:N78" si="4">IF(AND($D26&gt;=5, $D26&lt;6),$F26,0)</f>
        <v>0</v>
      </c>
      <c r="O59" s="59">
        <f t="shared" ref="O59:O78" si="5">IF(AND($D26&gt;=6, $D26&lt;7),$F26,0)</f>
        <v>0</v>
      </c>
      <c r="P59" s="59">
        <f t="shared" ref="P59:P78" si="6">IF(AND($D26&gt;=7, $D26&lt;8),$F26,0)</f>
        <v>0</v>
      </c>
      <c r="Q59" s="59">
        <f t="shared" ref="Q59:Q78" si="7">IF(AND($D26&gt;=8, $D26&lt;9),$F26,0)</f>
        <v>0</v>
      </c>
      <c r="R59" s="59">
        <f t="shared" ref="R59:R78" si="8">IF(AND($D26&gt;=9, $D26&lt;10),$F26,0)</f>
        <v>0</v>
      </c>
      <c r="S59" s="1"/>
    </row>
    <row r="60" spans="2:40">
      <c r="J60" s="59">
        <f t="shared" si="0"/>
        <v>0</v>
      </c>
      <c r="K60" s="59">
        <f t="shared" si="1"/>
        <v>0</v>
      </c>
      <c r="L60" s="59">
        <f t="shared" si="2"/>
        <v>0</v>
      </c>
      <c r="M60" s="59">
        <f t="shared" si="3"/>
        <v>0</v>
      </c>
      <c r="N60" s="59">
        <f t="shared" si="4"/>
        <v>0</v>
      </c>
      <c r="O60" s="59">
        <f t="shared" si="5"/>
        <v>0</v>
      </c>
      <c r="P60" s="59">
        <f t="shared" si="6"/>
        <v>0</v>
      </c>
      <c r="Q60" s="59">
        <f t="shared" si="7"/>
        <v>0</v>
      </c>
      <c r="R60" s="59">
        <f t="shared" si="8"/>
        <v>0</v>
      </c>
      <c r="S60" s="1"/>
    </row>
    <row r="61" spans="2:40">
      <c r="J61" s="59">
        <f t="shared" si="0"/>
        <v>0</v>
      </c>
      <c r="K61" s="59">
        <f t="shared" si="1"/>
        <v>0</v>
      </c>
      <c r="L61" s="59">
        <f t="shared" si="2"/>
        <v>0</v>
      </c>
      <c r="M61" s="59">
        <f t="shared" si="3"/>
        <v>0</v>
      </c>
      <c r="N61" s="59">
        <f t="shared" si="4"/>
        <v>0</v>
      </c>
      <c r="O61" s="59">
        <f t="shared" si="5"/>
        <v>0</v>
      </c>
      <c r="P61" s="59">
        <f t="shared" si="6"/>
        <v>0</v>
      </c>
      <c r="Q61" s="59">
        <f t="shared" si="7"/>
        <v>0</v>
      </c>
      <c r="R61" s="59">
        <f t="shared" si="8"/>
        <v>0</v>
      </c>
      <c r="S61" s="1"/>
    </row>
    <row r="62" spans="2:40">
      <c r="J62" s="59">
        <f t="shared" si="0"/>
        <v>0</v>
      </c>
      <c r="K62" s="59">
        <f t="shared" si="1"/>
        <v>0</v>
      </c>
      <c r="L62" s="59">
        <f t="shared" si="2"/>
        <v>0</v>
      </c>
      <c r="M62" s="59">
        <f t="shared" si="3"/>
        <v>0</v>
      </c>
      <c r="N62" s="59">
        <f t="shared" si="4"/>
        <v>0</v>
      </c>
      <c r="O62" s="59">
        <f t="shared" si="5"/>
        <v>0</v>
      </c>
      <c r="P62" s="59">
        <f t="shared" si="6"/>
        <v>0</v>
      </c>
      <c r="Q62" s="59">
        <f t="shared" si="7"/>
        <v>0</v>
      </c>
      <c r="R62" s="59">
        <f t="shared" si="8"/>
        <v>0</v>
      </c>
      <c r="S62" s="1"/>
    </row>
    <row r="63" spans="2:40">
      <c r="J63" s="59">
        <f t="shared" si="0"/>
        <v>0</v>
      </c>
      <c r="K63" s="59">
        <f t="shared" si="1"/>
        <v>0</v>
      </c>
      <c r="L63" s="59">
        <f t="shared" si="2"/>
        <v>0</v>
      </c>
      <c r="M63" s="59">
        <f t="shared" si="3"/>
        <v>0</v>
      </c>
      <c r="N63" s="59">
        <f t="shared" si="4"/>
        <v>0</v>
      </c>
      <c r="O63" s="59">
        <f t="shared" si="5"/>
        <v>0</v>
      </c>
      <c r="P63" s="59">
        <f t="shared" si="6"/>
        <v>0</v>
      </c>
      <c r="Q63" s="59">
        <f t="shared" si="7"/>
        <v>0</v>
      </c>
      <c r="R63" s="59">
        <f t="shared" si="8"/>
        <v>0</v>
      </c>
      <c r="S63" s="1"/>
    </row>
    <row r="64" spans="2:40">
      <c r="J64" s="59">
        <f t="shared" si="0"/>
        <v>0</v>
      </c>
      <c r="K64" s="59">
        <f t="shared" si="1"/>
        <v>0</v>
      </c>
      <c r="L64" s="59">
        <f t="shared" si="2"/>
        <v>0</v>
      </c>
      <c r="M64" s="59">
        <f t="shared" si="3"/>
        <v>0</v>
      </c>
      <c r="N64" s="59">
        <f t="shared" si="4"/>
        <v>0</v>
      </c>
      <c r="O64" s="59">
        <f t="shared" si="5"/>
        <v>0</v>
      </c>
      <c r="P64" s="59">
        <f t="shared" si="6"/>
        <v>0</v>
      </c>
      <c r="Q64" s="59">
        <f t="shared" si="7"/>
        <v>0</v>
      </c>
      <c r="R64" s="59">
        <f t="shared" si="8"/>
        <v>0</v>
      </c>
      <c r="S64" s="1"/>
    </row>
    <row r="65" spans="10:19">
      <c r="J65" s="59">
        <f t="shared" si="0"/>
        <v>0</v>
      </c>
      <c r="K65" s="59">
        <f t="shared" si="1"/>
        <v>0</v>
      </c>
      <c r="L65" s="59">
        <f t="shared" si="2"/>
        <v>0</v>
      </c>
      <c r="M65" s="59">
        <f t="shared" si="3"/>
        <v>0</v>
      </c>
      <c r="N65" s="59">
        <f t="shared" si="4"/>
        <v>0</v>
      </c>
      <c r="O65" s="59">
        <f t="shared" si="5"/>
        <v>0</v>
      </c>
      <c r="P65" s="59">
        <f t="shared" si="6"/>
        <v>0</v>
      </c>
      <c r="Q65" s="59">
        <f t="shared" si="7"/>
        <v>0</v>
      </c>
      <c r="R65" s="59">
        <f t="shared" si="8"/>
        <v>0</v>
      </c>
      <c r="S65" s="1"/>
    </row>
    <row r="66" spans="10:19">
      <c r="J66" s="59">
        <f t="shared" si="0"/>
        <v>0</v>
      </c>
      <c r="K66" s="59">
        <f t="shared" si="1"/>
        <v>0</v>
      </c>
      <c r="L66" s="59">
        <f t="shared" si="2"/>
        <v>0</v>
      </c>
      <c r="M66" s="59">
        <f t="shared" si="3"/>
        <v>0</v>
      </c>
      <c r="N66" s="59">
        <f t="shared" si="4"/>
        <v>0</v>
      </c>
      <c r="O66" s="59">
        <f t="shared" si="5"/>
        <v>0</v>
      </c>
      <c r="P66" s="59">
        <f t="shared" si="6"/>
        <v>0</v>
      </c>
      <c r="Q66" s="59">
        <f t="shared" si="7"/>
        <v>0</v>
      </c>
      <c r="R66" s="59">
        <f t="shared" si="8"/>
        <v>0</v>
      </c>
      <c r="S66" s="1"/>
    </row>
    <row r="67" spans="10:19">
      <c r="J67" s="59">
        <f t="shared" si="0"/>
        <v>0</v>
      </c>
      <c r="K67" s="59">
        <f t="shared" si="1"/>
        <v>0</v>
      </c>
      <c r="L67" s="59">
        <f t="shared" si="2"/>
        <v>0</v>
      </c>
      <c r="M67" s="59">
        <f t="shared" si="3"/>
        <v>0</v>
      </c>
      <c r="N67" s="59">
        <f t="shared" si="4"/>
        <v>0</v>
      </c>
      <c r="O67" s="59">
        <f t="shared" si="5"/>
        <v>0</v>
      </c>
      <c r="P67" s="59">
        <f t="shared" si="6"/>
        <v>0</v>
      </c>
      <c r="Q67" s="59">
        <f t="shared" si="7"/>
        <v>0</v>
      </c>
      <c r="R67" s="59">
        <f t="shared" si="8"/>
        <v>0</v>
      </c>
      <c r="S67" s="1"/>
    </row>
    <row r="68" spans="10:19">
      <c r="J68" s="59">
        <f t="shared" si="0"/>
        <v>0</v>
      </c>
      <c r="K68" s="59">
        <f t="shared" si="1"/>
        <v>0</v>
      </c>
      <c r="L68" s="59">
        <f t="shared" si="2"/>
        <v>0</v>
      </c>
      <c r="M68" s="59">
        <f t="shared" si="3"/>
        <v>0</v>
      </c>
      <c r="N68" s="59">
        <f t="shared" si="4"/>
        <v>0</v>
      </c>
      <c r="O68" s="59">
        <f t="shared" si="5"/>
        <v>0</v>
      </c>
      <c r="P68" s="59">
        <f t="shared" si="6"/>
        <v>0</v>
      </c>
      <c r="Q68" s="59">
        <f t="shared" si="7"/>
        <v>0</v>
      </c>
      <c r="R68" s="59">
        <f t="shared" si="8"/>
        <v>0</v>
      </c>
      <c r="S68" s="1"/>
    </row>
    <row r="69" spans="10:19">
      <c r="J69" s="59">
        <f t="shared" si="0"/>
        <v>0</v>
      </c>
      <c r="K69" s="59">
        <f t="shared" si="1"/>
        <v>0</v>
      </c>
      <c r="L69" s="59">
        <f t="shared" si="2"/>
        <v>0</v>
      </c>
      <c r="M69" s="59">
        <f t="shared" si="3"/>
        <v>0</v>
      </c>
      <c r="N69" s="59">
        <f t="shared" si="4"/>
        <v>0</v>
      </c>
      <c r="O69" s="59">
        <f t="shared" si="5"/>
        <v>0</v>
      </c>
      <c r="P69" s="59">
        <f t="shared" si="6"/>
        <v>0</v>
      </c>
      <c r="Q69" s="59">
        <f t="shared" si="7"/>
        <v>0</v>
      </c>
      <c r="R69" s="59">
        <f t="shared" si="8"/>
        <v>0</v>
      </c>
      <c r="S69" s="1"/>
    </row>
    <row r="70" spans="10:19">
      <c r="J70" s="59">
        <f t="shared" si="0"/>
        <v>0</v>
      </c>
      <c r="K70" s="59">
        <f t="shared" si="1"/>
        <v>0</v>
      </c>
      <c r="L70" s="59">
        <f t="shared" si="2"/>
        <v>0</v>
      </c>
      <c r="M70" s="59">
        <f t="shared" si="3"/>
        <v>0</v>
      </c>
      <c r="N70" s="59">
        <f t="shared" si="4"/>
        <v>0</v>
      </c>
      <c r="O70" s="59">
        <f t="shared" si="5"/>
        <v>0</v>
      </c>
      <c r="P70" s="59">
        <f t="shared" si="6"/>
        <v>0</v>
      </c>
      <c r="Q70" s="59">
        <f t="shared" si="7"/>
        <v>0</v>
      </c>
      <c r="R70" s="59">
        <f t="shared" si="8"/>
        <v>0</v>
      </c>
      <c r="S70" s="1"/>
    </row>
    <row r="71" spans="10:19">
      <c r="J71" s="59">
        <f t="shared" si="0"/>
        <v>0</v>
      </c>
      <c r="K71" s="59">
        <f t="shared" si="1"/>
        <v>0</v>
      </c>
      <c r="L71" s="59">
        <f t="shared" si="2"/>
        <v>0</v>
      </c>
      <c r="M71" s="59">
        <f t="shared" si="3"/>
        <v>0</v>
      </c>
      <c r="N71" s="59">
        <f t="shared" si="4"/>
        <v>0</v>
      </c>
      <c r="O71" s="59">
        <f t="shared" si="5"/>
        <v>0</v>
      </c>
      <c r="P71" s="59">
        <f t="shared" si="6"/>
        <v>0</v>
      </c>
      <c r="Q71" s="59">
        <f t="shared" si="7"/>
        <v>0</v>
      </c>
      <c r="R71" s="59">
        <f t="shared" si="8"/>
        <v>0</v>
      </c>
      <c r="S71" s="1"/>
    </row>
    <row r="72" spans="10:19">
      <c r="J72" s="59">
        <f t="shared" si="0"/>
        <v>0</v>
      </c>
      <c r="K72" s="59">
        <f t="shared" si="1"/>
        <v>0</v>
      </c>
      <c r="L72" s="59">
        <f t="shared" si="2"/>
        <v>0</v>
      </c>
      <c r="M72" s="59">
        <f t="shared" si="3"/>
        <v>0</v>
      </c>
      <c r="N72" s="59">
        <f t="shared" si="4"/>
        <v>0</v>
      </c>
      <c r="O72" s="59">
        <f t="shared" si="5"/>
        <v>0</v>
      </c>
      <c r="P72" s="59">
        <f t="shared" si="6"/>
        <v>0</v>
      </c>
      <c r="Q72" s="59">
        <f t="shared" si="7"/>
        <v>0</v>
      </c>
      <c r="R72" s="59">
        <f t="shared" si="8"/>
        <v>0</v>
      </c>
      <c r="S72" s="1"/>
    </row>
    <row r="73" spans="10:19">
      <c r="J73" s="59">
        <f t="shared" si="0"/>
        <v>0</v>
      </c>
      <c r="K73" s="59">
        <f t="shared" si="1"/>
        <v>0</v>
      </c>
      <c r="L73" s="59">
        <f t="shared" si="2"/>
        <v>0</v>
      </c>
      <c r="M73" s="59">
        <f t="shared" si="3"/>
        <v>0</v>
      </c>
      <c r="N73" s="59">
        <f t="shared" si="4"/>
        <v>0</v>
      </c>
      <c r="O73" s="59">
        <f t="shared" si="5"/>
        <v>0</v>
      </c>
      <c r="P73" s="59">
        <f t="shared" si="6"/>
        <v>0</v>
      </c>
      <c r="Q73" s="59">
        <f t="shared" si="7"/>
        <v>0</v>
      </c>
      <c r="R73" s="59">
        <f t="shared" si="8"/>
        <v>0</v>
      </c>
      <c r="S73" s="1"/>
    </row>
    <row r="74" spans="10:19">
      <c r="J74" s="59">
        <f t="shared" si="0"/>
        <v>0</v>
      </c>
      <c r="K74" s="59">
        <f t="shared" si="1"/>
        <v>0</v>
      </c>
      <c r="L74" s="59">
        <f t="shared" si="2"/>
        <v>0</v>
      </c>
      <c r="M74" s="59">
        <f t="shared" si="3"/>
        <v>0</v>
      </c>
      <c r="N74" s="59">
        <f t="shared" si="4"/>
        <v>0</v>
      </c>
      <c r="O74" s="59">
        <f t="shared" si="5"/>
        <v>0</v>
      </c>
      <c r="P74" s="59">
        <f t="shared" si="6"/>
        <v>0</v>
      </c>
      <c r="Q74" s="59">
        <f t="shared" si="7"/>
        <v>0</v>
      </c>
      <c r="R74" s="59">
        <f t="shared" si="8"/>
        <v>0</v>
      </c>
      <c r="S74" s="1"/>
    </row>
    <row r="75" spans="10:19">
      <c r="J75" s="59">
        <f t="shared" si="0"/>
        <v>0</v>
      </c>
      <c r="K75" s="59">
        <f t="shared" si="1"/>
        <v>0</v>
      </c>
      <c r="L75" s="59">
        <f t="shared" si="2"/>
        <v>0</v>
      </c>
      <c r="M75" s="59">
        <f t="shared" si="3"/>
        <v>0</v>
      </c>
      <c r="N75" s="59">
        <f t="shared" si="4"/>
        <v>0</v>
      </c>
      <c r="O75" s="59">
        <f t="shared" si="5"/>
        <v>0</v>
      </c>
      <c r="P75" s="59">
        <f t="shared" si="6"/>
        <v>0</v>
      </c>
      <c r="Q75" s="59">
        <f t="shared" si="7"/>
        <v>0</v>
      </c>
      <c r="R75" s="59">
        <f t="shared" si="8"/>
        <v>0</v>
      </c>
      <c r="S75" s="1"/>
    </row>
    <row r="76" spans="10:19">
      <c r="J76" s="59">
        <f t="shared" si="0"/>
        <v>0</v>
      </c>
      <c r="K76" s="59">
        <f t="shared" si="1"/>
        <v>0</v>
      </c>
      <c r="L76" s="59">
        <f t="shared" si="2"/>
        <v>0</v>
      </c>
      <c r="M76" s="59">
        <f t="shared" si="3"/>
        <v>0</v>
      </c>
      <c r="N76" s="59">
        <f t="shared" si="4"/>
        <v>0</v>
      </c>
      <c r="O76" s="59">
        <f t="shared" si="5"/>
        <v>0</v>
      </c>
      <c r="P76" s="59">
        <f t="shared" si="6"/>
        <v>0</v>
      </c>
      <c r="Q76" s="59">
        <f t="shared" si="7"/>
        <v>0</v>
      </c>
      <c r="R76" s="59">
        <f t="shared" si="8"/>
        <v>0</v>
      </c>
      <c r="S76" s="1"/>
    </row>
    <row r="77" spans="10:19">
      <c r="J77" s="59">
        <f t="shared" si="0"/>
        <v>0</v>
      </c>
      <c r="K77" s="59">
        <f t="shared" si="1"/>
        <v>0</v>
      </c>
      <c r="L77" s="59">
        <f t="shared" si="2"/>
        <v>0</v>
      </c>
      <c r="M77" s="59">
        <f t="shared" si="3"/>
        <v>0</v>
      </c>
      <c r="N77" s="59">
        <f t="shared" si="4"/>
        <v>0</v>
      </c>
      <c r="O77" s="59">
        <f t="shared" si="5"/>
        <v>0</v>
      </c>
      <c r="P77" s="59">
        <f t="shared" si="6"/>
        <v>0</v>
      </c>
      <c r="Q77" s="59">
        <f t="shared" si="7"/>
        <v>0</v>
      </c>
      <c r="R77" s="59">
        <f t="shared" si="8"/>
        <v>0</v>
      </c>
      <c r="S77" s="1"/>
    </row>
    <row r="78" spans="10:19">
      <c r="J78" s="59">
        <f t="shared" si="0"/>
        <v>0</v>
      </c>
      <c r="K78" s="59">
        <f t="shared" si="1"/>
        <v>0</v>
      </c>
      <c r="L78" s="59">
        <f t="shared" si="2"/>
        <v>0</v>
      </c>
      <c r="M78" s="59">
        <f t="shared" si="3"/>
        <v>0</v>
      </c>
      <c r="N78" s="59">
        <f t="shared" si="4"/>
        <v>0</v>
      </c>
      <c r="O78" s="59">
        <f t="shared" si="5"/>
        <v>0</v>
      </c>
      <c r="P78" s="59">
        <f t="shared" si="6"/>
        <v>0</v>
      </c>
      <c r="Q78" s="59">
        <f t="shared" si="7"/>
        <v>0</v>
      </c>
      <c r="R78" s="59">
        <f t="shared" si="8"/>
        <v>0</v>
      </c>
      <c r="S78" s="1"/>
    </row>
    <row r="79" spans="10:19">
      <c r="J79" s="59">
        <f>SUM(J58:J78)</f>
        <v>0</v>
      </c>
      <c r="K79" s="59">
        <f>SUM(K58:K78)</f>
        <v>0</v>
      </c>
      <c r="L79" s="59">
        <f t="shared" ref="L79:R79" si="9">SUM(L58:L78)</f>
        <v>0</v>
      </c>
      <c r="M79" s="59">
        <f t="shared" si="9"/>
        <v>0</v>
      </c>
      <c r="N79" s="59">
        <f t="shared" si="9"/>
        <v>0</v>
      </c>
      <c r="O79" s="59">
        <f t="shared" si="9"/>
        <v>0</v>
      </c>
      <c r="P79" s="59">
        <f t="shared" si="9"/>
        <v>0</v>
      </c>
      <c r="Q79" s="59">
        <f t="shared" si="9"/>
        <v>0</v>
      </c>
      <c r="R79" s="59">
        <f t="shared" si="9"/>
        <v>0</v>
      </c>
      <c r="S79" s="1"/>
    </row>
    <row r="80" spans="10:19">
      <c r="J80" s="1"/>
      <c r="K80" s="1"/>
      <c r="L80" s="1"/>
      <c r="M80" s="1"/>
      <c r="N80" s="1"/>
      <c r="O80" s="1"/>
      <c r="P80" s="1"/>
      <c r="Q80" s="1"/>
      <c r="R80" s="1"/>
      <c r="S80" s="1"/>
    </row>
    <row r="81" spans="10:19">
      <c r="J81" s="1"/>
      <c r="K81" s="1"/>
      <c r="L81" s="1"/>
      <c r="M81" s="1"/>
      <c r="N81" s="1"/>
      <c r="O81" s="1"/>
      <c r="P81" s="1"/>
      <c r="Q81" s="1"/>
      <c r="R81" s="1"/>
      <c r="S81" s="1"/>
    </row>
    <row r="82" spans="10:19">
      <c r="J82" s="1"/>
      <c r="K82" s="1"/>
      <c r="L82" s="1"/>
      <c r="M82" s="1"/>
      <c r="N82" s="1"/>
      <c r="O82" s="1"/>
      <c r="P82" s="1"/>
      <c r="Q82" s="1"/>
      <c r="R82" s="1"/>
      <c r="S82" s="1"/>
    </row>
  </sheetData>
  <mergeCells count="445">
    <mergeCell ref="H2:AE2"/>
    <mergeCell ref="I4:AC4"/>
    <mergeCell ref="AF43:AG43"/>
    <mergeCell ref="AH43:AI43"/>
    <mergeCell ref="AJ39:AK39"/>
    <mergeCell ref="F40:G40"/>
    <mergeCell ref="F41:G41"/>
    <mergeCell ref="P40:Q40"/>
    <mergeCell ref="P41:Q41"/>
    <mergeCell ref="R40:W40"/>
    <mergeCell ref="AB40:AC40"/>
    <mergeCell ref="AD40:AE40"/>
    <mergeCell ref="AF40:AG40"/>
    <mergeCell ref="AH40:AI40"/>
    <mergeCell ref="AJ40:AK40"/>
    <mergeCell ref="X41:Y41"/>
    <mergeCell ref="Z41:AA41"/>
    <mergeCell ref="AB41:AC41"/>
    <mergeCell ref="AD41:AE41"/>
    <mergeCell ref="AF41:AG41"/>
    <mergeCell ref="AH41:AI41"/>
    <mergeCell ref="AJ41:AK41"/>
    <mergeCell ref="AB39:AC39"/>
    <mergeCell ref="AD39:AE39"/>
    <mergeCell ref="AF39:AG39"/>
    <mergeCell ref="AH39:AI39"/>
    <mergeCell ref="F49:I49"/>
    <mergeCell ref="K49:O49"/>
    <mergeCell ref="P49:Q49"/>
    <mergeCell ref="F50:G50"/>
    <mergeCell ref="R48:W48"/>
    <mergeCell ref="X48:Y48"/>
    <mergeCell ref="Z48:AA48"/>
    <mergeCell ref="AB48:AC48"/>
    <mergeCell ref="R46:W46"/>
    <mergeCell ref="X46:Y46"/>
    <mergeCell ref="Z46:AA46"/>
    <mergeCell ref="AD48:AE48"/>
    <mergeCell ref="AB47:AC47"/>
    <mergeCell ref="AD47:AE47"/>
    <mergeCell ref="AF47:AG47"/>
    <mergeCell ref="AH47:AI47"/>
    <mergeCell ref="AD45:AE45"/>
    <mergeCell ref="AF45:AG45"/>
    <mergeCell ref="AH45:AI45"/>
    <mergeCell ref="AJ47:AK47"/>
    <mergeCell ref="B48:C48"/>
    <mergeCell ref="D48:E48"/>
    <mergeCell ref="F48:G48"/>
    <mergeCell ref="I48:O48"/>
    <mergeCell ref="P48:Q48"/>
    <mergeCell ref="B47:C47"/>
    <mergeCell ref="D47:E47"/>
    <mergeCell ref="F47:G47"/>
    <mergeCell ref="I47:O47"/>
    <mergeCell ref="P47:Q47"/>
    <mergeCell ref="R47:W47"/>
    <mergeCell ref="X47:Y47"/>
    <mergeCell ref="Z47:AA47"/>
    <mergeCell ref="AH48:AI48"/>
    <mergeCell ref="AJ48:AK48"/>
    <mergeCell ref="AF48:AG48"/>
    <mergeCell ref="AJ45:AK45"/>
    <mergeCell ref="B46:C46"/>
    <mergeCell ref="D46:E46"/>
    <mergeCell ref="F46:G46"/>
    <mergeCell ref="I46:O46"/>
    <mergeCell ref="P46:Q46"/>
    <mergeCell ref="AH46:AI46"/>
    <mergeCell ref="AJ46:AK46"/>
    <mergeCell ref="AB46:AC46"/>
    <mergeCell ref="AD46:AE46"/>
    <mergeCell ref="AF46:AG46"/>
    <mergeCell ref="B45:C45"/>
    <mergeCell ref="D45:E45"/>
    <mergeCell ref="F45:G45"/>
    <mergeCell ref="I45:O45"/>
    <mergeCell ref="P45:Q45"/>
    <mergeCell ref="R45:W45"/>
    <mergeCell ref="X45:Y45"/>
    <mergeCell ref="Z45:AA45"/>
    <mergeCell ref="AB45:AC45"/>
    <mergeCell ref="AJ43:AK43"/>
    <mergeCell ref="B44:C44"/>
    <mergeCell ref="D44:E44"/>
    <mergeCell ref="F44:G44"/>
    <mergeCell ref="I44:O44"/>
    <mergeCell ref="P44:Q44"/>
    <mergeCell ref="AH44:AI44"/>
    <mergeCell ref="AJ44:AK44"/>
    <mergeCell ref="AB44:AC44"/>
    <mergeCell ref="AD44:AE44"/>
    <mergeCell ref="AF44:AG44"/>
    <mergeCell ref="B43:C43"/>
    <mergeCell ref="D43:E43"/>
    <mergeCell ref="F43:G43"/>
    <mergeCell ref="I43:O43"/>
    <mergeCell ref="P43:Q43"/>
    <mergeCell ref="R43:W43"/>
    <mergeCell ref="X43:Y43"/>
    <mergeCell ref="Z43:AA43"/>
    <mergeCell ref="R44:W44"/>
    <mergeCell ref="X44:Y44"/>
    <mergeCell ref="Z44:AA44"/>
    <mergeCell ref="AB43:AC43"/>
    <mergeCell ref="AD43:AE43"/>
    <mergeCell ref="B42:C42"/>
    <mergeCell ref="D42:E42"/>
    <mergeCell ref="F42:G42"/>
    <mergeCell ref="I42:O42"/>
    <mergeCell ref="P42:Q42"/>
    <mergeCell ref="AH42:AI42"/>
    <mergeCell ref="AJ42:AK42"/>
    <mergeCell ref="AB42:AC42"/>
    <mergeCell ref="AD42:AE42"/>
    <mergeCell ref="AF42:AG42"/>
    <mergeCell ref="R42:W42"/>
    <mergeCell ref="X42:Y42"/>
    <mergeCell ref="Z42:AA42"/>
    <mergeCell ref="B39:C39"/>
    <mergeCell ref="D39:E39"/>
    <mergeCell ref="F39:G39"/>
    <mergeCell ref="I39:O39"/>
    <mergeCell ref="P39:Q39"/>
    <mergeCell ref="R39:W39"/>
    <mergeCell ref="X39:Y39"/>
    <mergeCell ref="Z39:AA39"/>
    <mergeCell ref="R41:W41"/>
    <mergeCell ref="X40:Y40"/>
    <mergeCell ref="Z40:AA40"/>
    <mergeCell ref="B40:C40"/>
    <mergeCell ref="B41:C41"/>
    <mergeCell ref="D40:E40"/>
    <mergeCell ref="D41:E41"/>
    <mergeCell ref="I40:O40"/>
    <mergeCell ref="I41:O41"/>
    <mergeCell ref="R38:W38"/>
    <mergeCell ref="X38:Y38"/>
    <mergeCell ref="Z38:AA38"/>
    <mergeCell ref="AB37:AC37"/>
    <mergeCell ref="AD37:AE37"/>
    <mergeCell ref="AF37:AG37"/>
    <mergeCell ref="AH37:AI37"/>
    <mergeCell ref="AJ37:AK37"/>
    <mergeCell ref="B38:C38"/>
    <mergeCell ref="D38:E38"/>
    <mergeCell ref="F38:G38"/>
    <mergeCell ref="I38:O38"/>
    <mergeCell ref="P38:Q38"/>
    <mergeCell ref="AH38:AI38"/>
    <mergeCell ref="AJ38:AK38"/>
    <mergeCell ref="AB38:AC38"/>
    <mergeCell ref="AD38:AE38"/>
    <mergeCell ref="AF38:AG38"/>
    <mergeCell ref="B37:C37"/>
    <mergeCell ref="D37:E37"/>
    <mergeCell ref="F37:G37"/>
    <mergeCell ref="I37:O37"/>
    <mergeCell ref="P37:Q37"/>
    <mergeCell ref="R37:W37"/>
    <mergeCell ref="X37:Y37"/>
    <mergeCell ref="Z37:AA37"/>
    <mergeCell ref="R36:W36"/>
    <mergeCell ref="X36:Y36"/>
    <mergeCell ref="Z36:AA36"/>
    <mergeCell ref="AB35:AC35"/>
    <mergeCell ref="AD35:AE35"/>
    <mergeCell ref="AF35:AG35"/>
    <mergeCell ref="AH35:AI35"/>
    <mergeCell ref="AJ35:AK35"/>
    <mergeCell ref="B36:C36"/>
    <mergeCell ref="D36:E36"/>
    <mergeCell ref="F36:G36"/>
    <mergeCell ref="I36:O36"/>
    <mergeCell ref="P36:Q36"/>
    <mergeCell ref="AH36:AI36"/>
    <mergeCell ref="AJ36:AK36"/>
    <mergeCell ref="AB36:AC36"/>
    <mergeCell ref="AD36:AE36"/>
    <mergeCell ref="AF36:AG36"/>
    <mergeCell ref="B35:C35"/>
    <mergeCell ref="D35:E35"/>
    <mergeCell ref="F35:G35"/>
    <mergeCell ref="I35:O35"/>
    <mergeCell ref="P35:Q35"/>
    <mergeCell ref="R35:W35"/>
    <mergeCell ref="X35:Y35"/>
    <mergeCell ref="Z35:AA35"/>
    <mergeCell ref="R34:W34"/>
    <mergeCell ref="X34:Y34"/>
    <mergeCell ref="Z34:AA34"/>
    <mergeCell ref="AB33:AC33"/>
    <mergeCell ref="AD33:AE33"/>
    <mergeCell ref="AF33:AG33"/>
    <mergeCell ref="AH33:AI33"/>
    <mergeCell ref="AJ33:AK33"/>
    <mergeCell ref="B34:C34"/>
    <mergeCell ref="D34:E34"/>
    <mergeCell ref="F34:G34"/>
    <mergeCell ref="I34:O34"/>
    <mergeCell ref="P34:Q34"/>
    <mergeCell ref="AH34:AI34"/>
    <mergeCell ref="AJ34:AK34"/>
    <mergeCell ref="AB34:AC34"/>
    <mergeCell ref="AD34:AE34"/>
    <mergeCell ref="AF34:AG34"/>
    <mergeCell ref="B33:C33"/>
    <mergeCell ref="D33:E33"/>
    <mergeCell ref="F33:G33"/>
    <mergeCell ref="I33:O33"/>
    <mergeCell ref="P33:Q33"/>
    <mergeCell ref="R33:W33"/>
    <mergeCell ref="X33:Y33"/>
    <mergeCell ref="Z33:AA33"/>
    <mergeCell ref="R32:W32"/>
    <mergeCell ref="X32:Y32"/>
    <mergeCell ref="Z32:AA32"/>
    <mergeCell ref="AD31:AE31"/>
    <mergeCell ref="AF31:AG31"/>
    <mergeCell ref="AH31:AI31"/>
    <mergeCell ref="AJ31:AK31"/>
    <mergeCell ref="I29:O29"/>
    <mergeCell ref="P29:Q29"/>
    <mergeCell ref="R29:W29"/>
    <mergeCell ref="X29:Y29"/>
    <mergeCell ref="AP31:AS31"/>
    <mergeCell ref="B32:C32"/>
    <mergeCell ref="D32:E32"/>
    <mergeCell ref="F32:G32"/>
    <mergeCell ref="I32:O32"/>
    <mergeCell ref="P32:Q32"/>
    <mergeCell ref="AH32:AI32"/>
    <mergeCell ref="AJ32:AK32"/>
    <mergeCell ref="AB32:AC32"/>
    <mergeCell ref="AD32:AE32"/>
    <mergeCell ref="AF32:AG32"/>
    <mergeCell ref="B31:C31"/>
    <mergeCell ref="D31:E31"/>
    <mergeCell ref="F31:G31"/>
    <mergeCell ref="I31:O31"/>
    <mergeCell ref="P31:Q31"/>
    <mergeCell ref="R31:W31"/>
    <mergeCell ref="X31:Y31"/>
    <mergeCell ref="Z31:AA31"/>
    <mergeCell ref="AB31:AC31"/>
    <mergeCell ref="B30:C30"/>
    <mergeCell ref="D30:E30"/>
    <mergeCell ref="F30:G30"/>
    <mergeCell ref="I30:O30"/>
    <mergeCell ref="P30:Q30"/>
    <mergeCell ref="R30:W30"/>
    <mergeCell ref="AJ30:AK30"/>
    <mergeCell ref="X30:Y30"/>
    <mergeCell ref="Z30:AA30"/>
    <mergeCell ref="AB30:AC30"/>
    <mergeCell ref="AD30:AE30"/>
    <mergeCell ref="AF30:AG30"/>
    <mergeCell ref="AH30:AI30"/>
    <mergeCell ref="Z29:AA29"/>
    <mergeCell ref="AB29:AC29"/>
    <mergeCell ref="AH27:AI27"/>
    <mergeCell ref="AJ27:AK27"/>
    <mergeCell ref="B28:C28"/>
    <mergeCell ref="D28:E28"/>
    <mergeCell ref="F28:G28"/>
    <mergeCell ref="I28:O28"/>
    <mergeCell ref="P28:Q28"/>
    <mergeCell ref="R28:W28"/>
    <mergeCell ref="AJ28:AK28"/>
    <mergeCell ref="X28:Y28"/>
    <mergeCell ref="Z28:AA28"/>
    <mergeCell ref="AB28:AC28"/>
    <mergeCell ref="AD28:AE28"/>
    <mergeCell ref="AF28:AG28"/>
    <mergeCell ref="AH28:AI28"/>
    <mergeCell ref="AD29:AE29"/>
    <mergeCell ref="AF29:AG29"/>
    <mergeCell ref="AH29:AI29"/>
    <mergeCell ref="AJ29:AK29"/>
    <mergeCell ref="B29:C29"/>
    <mergeCell ref="D29:E29"/>
    <mergeCell ref="F29:G29"/>
    <mergeCell ref="B26:C26"/>
    <mergeCell ref="D26:E26"/>
    <mergeCell ref="F26:G26"/>
    <mergeCell ref="I26:O26"/>
    <mergeCell ref="P26:Q26"/>
    <mergeCell ref="R26:W26"/>
    <mergeCell ref="AJ26:AK26"/>
    <mergeCell ref="B27:C27"/>
    <mergeCell ref="D27:E27"/>
    <mergeCell ref="F27:G27"/>
    <mergeCell ref="I27:O27"/>
    <mergeCell ref="P27:Q27"/>
    <mergeCell ref="R27:W27"/>
    <mergeCell ref="X27:Y27"/>
    <mergeCell ref="Z27:AA27"/>
    <mergeCell ref="AB27:AC27"/>
    <mergeCell ref="X26:Y26"/>
    <mergeCell ref="Z26:AA26"/>
    <mergeCell ref="AB26:AC26"/>
    <mergeCell ref="AD26:AE26"/>
    <mergeCell ref="AF26:AG26"/>
    <mergeCell ref="AH26:AI26"/>
    <mergeCell ref="AD27:AE27"/>
    <mergeCell ref="AF27:AG27"/>
    <mergeCell ref="D24:E24"/>
    <mergeCell ref="F24:G24"/>
    <mergeCell ref="I24:O24"/>
    <mergeCell ref="P24:Q24"/>
    <mergeCell ref="R24:W24"/>
    <mergeCell ref="AD25:AE25"/>
    <mergeCell ref="AF25:AG25"/>
    <mergeCell ref="AH25:AI25"/>
    <mergeCell ref="AJ25:AK25"/>
    <mergeCell ref="AL21:AN22"/>
    <mergeCell ref="X22:AA22"/>
    <mergeCell ref="AB22:AE22"/>
    <mergeCell ref="AF22:AG23"/>
    <mergeCell ref="AH22:AI23"/>
    <mergeCell ref="AJ22:AK23"/>
    <mergeCell ref="AD23:AE23"/>
    <mergeCell ref="AJ24:AK24"/>
    <mergeCell ref="B25:C25"/>
    <mergeCell ref="D25:E25"/>
    <mergeCell ref="F25:G25"/>
    <mergeCell ref="I25:O25"/>
    <mergeCell ref="P25:Q25"/>
    <mergeCell ref="R25:W25"/>
    <mergeCell ref="X25:Y25"/>
    <mergeCell ref="Z25:AA25"/>
    <mergeCell ref="AB25:AC25"/>
    <mergeCell ref="X24:Y24"/>
    <mergeCell ref="Z24:AA24"/>
    <mergeCell ref="AB24:AC24"/>
    <mergeCell ref="AD24:AE24"/>
    <mergeCell ref="AF24:AG24"/>
    <mergeCell ref="AH24:AI24"/>
    <mergeCell ref="B24:C24"/>
    <mergeCell ref="AJ20:AK20"/>
    <mergeCell ref="B21:C23"/>
    <mergeCell ref="D21:G22"/>
    <mergeCell ref="H21:H23"/>
    <mergeCell ref="I21:O23"/>
    <mergeCell ref="P21:Q22"/>
    <mergeCell ref="R21:W23"/>
    <mergeCell ref="X21:AE21"/>
    <mergeCell ref="AF21:AK21"/>
    <mergeCell ref="D23:E23"/>
    <mergeCell ref="F23:G23"/>
    <mergeCell ref="P23:Q23"/>
    <mergeCell ref="X23:Y23"/>
    <mergeCell ref="Z23:AA23"/>
    <mergeCell ref="AB23:AC23"/>
    <mergeCell ref="AH14:AL14"/>
    <mergeCell ref="AH15:AL15"/>
    <mergeCell ref="AH16:AL16"/>
    <mergeCell ref="AH17:AL17"/>
    <mergeCell ref="C14:F14"/>
    <mergeCell ref="C15:F15"/>
    <mergeCell ref="G14:J14"/>
    <mergeCell ref="AF19:AK19"/>
    <mergeCell ref="G19:L19"/>
    <mergeCell ref="O19:P19"/>
    <mergeCell ref="Q19:R19"/>
    <mergeCell ref="S19:X19"/>
    <mergeCell ref="AB19:AC19"/>
    <mergeCell ref="AD19:AE19"/>
    <mergeCell ref="C16:F16"/>
    <mergeCell ref="Q16:T16"/>
    <mergeCell ref="U14:X14"/>
    <mergeCell ref="U15:X15"/>
    <mergeCell ref="U16:X16"/>
    <mergeCell ref="U17:X17"/>
    <mergeCell ref="Y14:AB14"/>
    <mergeCell ref="Y15:AB15"/>
    <mergeCell ref="Y16:AB16"/>
    <mergeCell ref="Y17:AB17"/>
    <mergeCell ref="C17:F17"/>
    <mergeCell ref="Q17:T17"/>
    <mergeCell ref="C13:F13"/>
    <mergeCell ref="G13:K13"/>
    <mergeCell ref="L13:O13"/>
    <mergeCell ref="P13:S13"/>
    <mergeCell ref="T13:W13"/>
    <mergeCell ref="X13:AA13"/>
    <mergeCell ref="AB13:AE13"/>
    <mergeCell ref="AC17:AG17"/>
    <mergeCell ref="AH11:AM11"/>
    <mergeCell ref="B12:I12"/>
    <mergeCell ref="AL12:AM12"/>
    <mergeCell ref="J12:M12"/>
    <mergeCell ref="S12:W12"/>
    <mergeCell ref="Y12:Z12"/>
    <mergeCell ref="AC12:AD12"/>
    <mergeCell ref="AE12:AG12"/>
    <mergeCell ref="AJ13:AM13"/>
    <mergeCell ref="AI12:AJ12"/>
    <mergeCell ref="AC11:AG11"/>
    <mergeCell ref="AH10:AJ10"/>
    <mergeCell ref="B8:F8"/>
    <mergeCell ref="G8:I8"/>
    <mergeCell ref="K8:M8"/>
    <mergeCell ref="N8:P8"/>
    <mergeCell ref="AH8:AM8"/>
    <mergeCell ref="AH9:AM9"/>
    <mergeCell ref="B9:I9"/>
    <mergeCell ref="J9:M9"/>
    <mergeCell ref="N9:R9"/>
    <mergeCell ref="S9:W9"/>
    <mergeCell ref="X9:AB9"/>
    <mergeCell ref="AC9:AG9"/>
    <mergeCell ref="AK10:AM10"/>
    <mergeCell ref="B10:I10"/>
    <mergeCell ref="J10:M10"/>
    <mergeCell ref="N10:P10"/>
    <mergeCell ref="Q10:R10"/>
    <mergeCell ref="S10:W10"/>
    <mergeCell ref="X10:AB10"/>
    <mergeCell ref="AC10:AD10"/>
    <mergeCell ref="AC8:AD8"/>
    <mergeCell ref="C6:AM6"/>
    <mergeCell ref="AE8:AG8"/>
    <mergeCell ref="Q8:AB8"/>
    <mergeCell ref="G15:J15"/>
    <mergeCell ref="G16:J16"/>
    <mergeCell ref="N14:P14"/>
    <mergeCell ref="N15:P15"/>
    <mergeCell ref="N16:P16"/>
    <mergeCell ref="K14:M14"/>
    <mergeCell ref="K15:M15"/>
    <mergeCell ref="K16:M16"/>
    <mergeCell ref="Q14:T14"/>
    <mergeCell ref="Q15:T15"/>
    <mergeCell ref="AC14:AG14"/>
    <mergeCell ref="AC15:AG15"/>
    <mergeCell ref="AC16:AG16"/>
    <mergeCell ref="AE10:AG10"/>
    <mergeCell ref="AF13:AI13"/>
    <mergeCell ref="B11:I11"/>
    <mergeCell ref="J11:M11"/>
    <mergeCell ref="N11:P12"/>
    <mergeCell ref="Q11:R12"/>
    <mergeCell ref="S11:W11"/>
    <mergeCell ref="X11:AB11"/>
  </mergeCells>
  <phoneticPr fontId="23" type="noConversion"/>
  <conditionalFormatting sqref="H25:H44">
    <cfRule type="expression" dxfId="36" priority="8">
      <formula>AND($F25&lt;&gt;"",$H25="")</formula>
    </cfRule>
  </conditionalFormatting>
  <conditionalFormatting sqref="H46:H47">
    <cfRule type="expression" dxfId="35" priority="6">
      <formula>AND($F46&lt;&gt;"",$H46="")</formula>
    </cfRule>
  </conditionalFormatting>
  <conditionalFormatting sqref="P25:P44">
    <cfRule type="expression" dxfId="34" priority="48">
      <formula>AND($F25&lt;&gt;"",$P25="")</formula>
    </cfRule>
  </conditionalFormatting>
  <conditionalFormatting sqref="P46:P47">
    <cfRule type="expression" dxfId="33" priority="47">
      <formula>AND($F46&lt;&gt;"",$P46="")</formula>
    </cfRule>
  </conditionalFormatting>
  <conditionalFormatting sqref="P49">
    <cfRule type="expression" dxfId="32" priority="2">
      <formula>AND($F49&lt;&gt;"",$P49="")</formula>
    </cfRule>
  </conditionalFormatting>
  <conditionalFormatting sqref="P24:Q24">
    <cfRule type="expression" dxfId="31" priority="19">
      <formula>AND($F25&lt;&gt;"",$P24="")</formula>
    </cfRule>
  </conditionalFormatting>
  <conditionalFormatting sqref="P49:Q49">
    <cfRule type="cellIs" dxfId="30" priority="1" operator="greaterThan">
      <formula>20</formula>
    </cfRule>
  </conditionalFormatting>
  <conditionalFormatting sqref="X24:Y24">
    <cfRule type="expression" dxfId="29" priority="18">
      <formula>AND($F25&lt;&gt;"",$X24="")</formula>
    </cfRule>
  </conditionalFormatting>
  <conditionalFormatting sqref="X25:Y44">
    <cfRule type="expression" dxfId="28" priority="37">
      <formula>AND($F25&lt;&gt;"",$X25="")</formula>
    </cfRule>
  </conditionalFormatting>
  <conditionalFormatting sqref="X46:Y47">
    <cfRule type="expression" dxfId="27" priority="27">
      <formula>AND($F46&lt;&gt;"",$X46="")</formula>
    </cfRule>
  </conditionalFormatting>
  <conditionalFormatting sqref="Z24:AA24">
    <cfRule type="expression" dxfId="26" priority="17">
      <formula>AND($F25&lt;&gt;"",$Z24="")</formula>
    </cfRule>
  </conditionalFormatting>
  <conditionalFormatting sqref="Z25:AA44">
    <cfRule type="expression" dxfId="25" priority="36">
      <formula>AND($F25&lt;&gt;"",$Z25="")</formula>
    </cfRule>
  </conditionalFormatting>
  <conditionalFormatting sqref="Z46:AA47">
    <cfRule type="expression" dxfId="24" priority="26">
      <formula>AND($F46&lt;&gt;"",$Z46="")</formula>
    </cfRule>
  </conditionalFormatting>
  <conditionalFormatting sqref="AB25:AB44">
    <cfRule type="expression" dxfId="23" priority="35">
      <formula>AND($F25&lt;&gt;"",$AB25="")</formula>
    </cfRule>
  </conditionalFormatting>
  <conditionalFormatting sqref="AB46:AB47">
    <cfRule type="expression" dxfId="22" priority="25">
      <formula>AND($F46&lt;&gt;"",$AB46="")</formula>
    </cfRule>
  </conditionalFormatting>
  <conditionalFormatting sqref="AB24:AC24">
    <cfRule type="expression" dxfId="21" priority="16">
      <formula>AND($F25&lt;&gt;"",$AB24="")</formula>
    </cfRule>
  </conditionalFormatting>
  <conditionalFormatting sqref="AD24:AE24">
    <cfRule type="expression" dxfId="20" priority="15">
      <formula>AND($F25&lt;&gt;"",$AD24="")</formula>
    </cfRule>
  </conditionalFormatting>
  <conditionalFormatting sqref="AD25:AE44">
    <cfRule type="expression" dxfId="19" priority="34">
      <formula>AND($F25&lt;&gt;"",$AD25="")</formula>
    </cfRule>
  </conditionalFormatting>
  <conditionalFormatting sqref="AD46:AE47">
    <cfRule type="expression" dxfId="18" priority="24">
      <formula>AND($F46&lt;&gt;"",$AD46="")</formula>
    </cfRule>
  </conditionalFormatting>
  <conditionalFormatting sqref="AF24:AG24">
    <cfRule type="expression" dxfId="17" priority="14">
      <formula>AND($F25&lt;&gt;"",$AF24="")</formula>
    </cfRule>
  </conditionalFormatting>
  <conditionalFormatting sqref="AF25:AG44">
    <cfRule type="expression" dxfId="16" priority="33">
      <formula>AND($F25&lt;&gt;"",$AF25="")</formula>
    </cfRule>
  </conditionalFormatting>
  <conditionalFormatting sqref="AF46:AG47">
    <cfRule type="expression" dxfId="15" priority="23">
      <formula>AND($F46&lt;&gt;"",$AF46="")</formula>
    </cfRule>
  </conditionalFormatting>
  <conditionalFormatting sqref="AH24:AI40">
    <cfRule type="expression" dxfId="14" priority="13">
      <formula>AND($F25&lt;&gt;"",$AH24="")</formula>
    </cfRule>
  </conditionalFormatting>
  <conditionalFormatting sqref="AH41:AI44">
    <cfRule type="expression" dxfId="13" priority="32">
      <formula>AND($F41&lt;&gt;"",$AH41="")</formula>
    </cfRule>
  </conditionalFormatting>
  <conditionalFormatting sqref="AH46:AI47">
    <cfRule type="expression" dxfId="12" priority="5">
      <formula>AND($F47&lt;&gt;"",$AH46="")</formula>
    </cfRule>
  </conditionalFormatting>
  <conditionalFormatting sqref="AJ24:AK41">
    <cfRule type="expression" dxfId="11" priority="12">
      <formula>AND($F25&lt;&gt;"",$AJ24="")</formula>
    </cfRule>
  </conditionalFormatting>
  <conditionalFormatting sqref="AJ41:AK44">
    <cfRule type="expression" dxfId="10" priority="31">
      <formula>AND($F41&lt;&gt;"",$AJ41="")</formula>
    </cfRule>
  </conditionalFormatting>
  <conditionalFormatting sqref="AJ46:AK47">
    <cfRule type="expression" dxfId="9" priority="4">
      <formula>AND($F47&lt;&gt;"",$AJ46="")</formula>
    </cfRule>
  </conditionalFormatting>
  <conditionalFormatting sqref="AL24">
    <cfRule type="expression" dxfId="8" priority="11">
      <formula>AND($F25&lt;&gt;"",$AL24="")</formula>
    </cfRule>
  </conditionalFormatting>
  <conditionalFormatting sqref="AL25:AL44">
    <cfRule type="expression" dxfId="7" priority="30">
      <formula>AND($F25&lt;&gt;"",$AL25="")</formula>
    </cfRule>
  </conditionalFormatting>
  <conditionalFormatting sqref="AL46:AL47">
    <cfRule type="expression" dxfId="6" priority="22">
      <formula>AND($F46&lt;&gt;"",$AL46="")</formula>
    </cfRule>
  </conditionalFormatting>
  <conditionalFormatting sqref="AM24">
    <cfRule type="expression" dxfId="5" priority="10">
      <formula>AND($F25&lt;&gt;"",$AM24="")</formula>
    </cfRule>
  </conditionalFormatting>
  <conditionalFormatting sqref="AM25:AM44">
    <cfRule type="expression" dxfId="4" priority="29">
      <formula>AND($F25&lt;&gt;"",$AM25="")</formula>
    </cfRule>
  </conditionalFormatting>
  <conditionalFormatting sqref="AM46:AM47">
    <cfRule type="expression" dxfId="3" priority="21">
      <formula>AND($F46&lt;&gt;"",$AM46="")</formula>
    </cfRule>
  </conditionalFormatting>
  <conditionalFormatting sqref="AN24">
    <cfRule type="expression" dxfId="2" priority="9">
      <formula>AND($F25&lt;&gt;"",$AN24="")</formula>
    </cfRule>
  </conditionalFormatting>
  <conditionalFormatting sqref="AN25:AN44">
    <cfRule type="expression" dxfId="1" priority="28">
      <formula>AND($F25&lt;&gt;"",$AN25="")</formula>
    </cfRule>
  </conditionalFormatting>
  <conditionalFormatting sqref="AN46:AN47">
    <cfRule type="expression" dxfId="0" priority="20">
      <formula>AND($F46&lt;&gt;"",$AN46="")</formula>
    </cfRule>
  </conditionalFormatting>
  <dataValidations count="4">
    <dataValidation type="list" allowBlank="1" showInputMessage="1" showErrorMessage="1" error="Select product type from drop down list only" sqref="H45" xr:uid="{00000000-0002-0000-0000-000000000000}">
      <formula1>$AP$32:$AP$44</formula1>
    </dataValidation>
    <dataValidation type="list" allowBlank="1" showInputMessage="1" showErrorMessage="1" sqref="AP33:AP35 AP37:AP44" xr:uid="{00000000-0002-0000-0000-000001000000}">
      <formula1>$AP$31:$AP$44</formula1>
    </dataValidation>
    <dataValidation allowBlank="1" showInputMessage="1" showErrorMessage="1" error="Select product type from drop down list only" sqref="AD19 Q19" xr:uid="{00000000-0002-0000-0000-000002000000}"/>
    <dataValidation type="list" allowBlank="1" showInputMessage="1" showErrorMessage="1" error="Select product type from drop down list only" sqref="C15:AL15 H46:H47 H25:H44" xr:uid="{00000000-0002-0000-0000-000003000000}">
      <formula1>$AP$33:$AP$35</formula1>
    </dataValidation>
  </dataValidations>
  <printOptions horizontalCentered="1" verticalCentered="1"/>
  <pageMargins left="0" right="0" top="0" bottom="0.59055118110236227" header="0" footer="0"/>
  <pageSetup paperSize="9" scale="74" orientation="landscape" r:id="rId1"/>
  <rowBreaks count="1" manualBreakCount="1">
    <brk id="49" max="16383" man="1"/>
  </rowBreaks>
  <colBreaks count="1" manualBreakCount="1">
    <brk id="40"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LOAD PLAN - Fines First</vt:lpstr>
      <vt:lpstr>Instructions</vt:lpstr>
      <vt:lpstr>LOAD PLAN - Lump First</vt:lpstr>
    </vt:vector>
  </TitlesOfParts>
  <Company>SGS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derrick_fernandes</dc:creator>
  <cp:lastModifiedBy>Alexander Nazarov</cp:lastModifiedBy>
  <cp:lastPrinted>2019-07-01T07:06:41Z</cp:lastPrinted>
  <dcterms:created xsi:type="dcterms:W3CDTF">2015-07-09T01:21:27Z</dcterms:created>
  <dcterms:modified xsi:type="dcterms:W3CDTF">2026-07-30T09:55:34Z</dcterms:modified>
</cp:coreProperties>
</file>